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Eva\Desktop\pošta\"/>
    </mc:Choice>
  </mc:AlternateContent>
  <bookViews>
    <workbookView xWindow="0" yWindow="0" windowWidth="0" windowHeight="0"/>
  </bookViews>
  <sheets>
    <sheet name="Rekapitulace stavby" sheetId="1" r:id="rId1"/>
    <sheet name="MorNamSchody - Oprava omí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'MorNamSchody - Oprava omí...'!$C$121:$K$191</definedName>
    <definedName name="_xlnm.Print_Area" localSheetId="1">'MorNamSchody - Oprava omí...'!$C$4:$J$76,'MorNamSchody - Oprava omí...'!$C$82:$J$105,'MorNamSchody - Oprava omí...'!$C$111:$K$191</definedName>
    <definedName name="_xlnm.Print_Titles" localSheetId="1">'MorNamSchody - Oprava omí...'!$121:$121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191"/>
  <c r="BH191"/>
  <c r="BG191"/>
  <c r="BF191"/>
  <c r="T191"/>
  <c r="T190"/>
  <c r="R191"/>
  <c r="R190"/>
  <c r="P191"/>
  <c r="P190"/>
  <c r="BI189"/>
  <c r="BH189"/>
  <c r="BG189"/>
  <c r="BF189"/>
  <c r="T189"/>
  <c r="T188"/>
  <c r="T187"/>
  <c r="R189"/>
  <c r="R188"/>
  <c r="R187"/>
  <c r="P189"/>
  <c r="P188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76"/>
  <c r="BH176"/>
  <c r="BG176"/>
  <c r="BF176"/>
  <c r="T176"/>
  <c r="R176"/>
  <c r="P176"/>
  <c r="BI173"/>
  <c r="BH173"/>
  <c r="BG173"/>
  <c r="BF173"/>
  <c r="T173"/>
  <c r="T172"/>
  <c r="R173"/>
  <c r="R172"/>
  <c r="P173"/>
  <c r="P172"/>
  <c r="BI171"/>
  <c r="BH171"/>
  <c r="BG171"/>
  <c r="BF171"/>
  <c r="T171"/>
  <c r="R171"/>
  <c r="P171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1"/>
  <c r="BH151"/>
  <c r="BG151"/>
  <c r="BF151"/>
  <c r="T151"/>
  <c r="R151"/>
  <c r="P151"/>
  <c r="BI150"/>
  <c r="BH150"/>
  <c r="BG150"/>
  <c r="BF150"/>
  <c r="T150"/>
  <c r="R150"/>
  <c r="P150"/>
  <c r="BI147"/>
  <c r="BH147"/>
  <c r="BG147"/>
  <c r="BF147"/>
  <c r="T147"/>
  <c r="R147"/>
  <c r="P147"/>
  <c r="BI145"/>
  <c r="BH145"/>
  <c r="BG145"/>
  <c r="BF145"/>
  <c r="T145"/>
  <c r="R145"/>
  <c r="P145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J119"/>
  <c r="F118"/>
  <c r="F116"/>
  <c r="E114"/>
  <c r="J90"/>
  <c r="F89"/>
  <c r="F87"/>
  <c r="E85"/>
  <c r="J19"/>
  <c r="E19"/>
  <c r="J118"/>
  <c r="J18"/>
  <c r="J16"/>
  <c r="E16"/>
  <c r="F119"/>
  <c r="J15"/>
  <c r="J10"/>
  <c r="J87"/>
  <c i="1" r="L90"/>
  <c r="AM90"/>
  <c r="AM89"/>
  <c r="L89"/>
  <c r="AM87"/>
  <c r="L87"/>
  <c r="L85"/>
  <c r="L84"/>
  <c i="2" r="J186"/>
  <c r="BK183"/>
  <c r="J162"/>
  <c r="J161"/>
  <c r="BK136"/>
  <c r="BK133"/>
  <c r="J191"/>
  <c r="J189"/>
  <c r="BK185"/>
  <c r="J167"/>
  <c r="BK156"/>
  <c r="J125"/>
  <c i="1" r="AS94"/>
  <c i="2" r="J185"/>
  <c r="BK176"/>
  <c r="BK168"/>
  <c r="BK158"/>
  <c r="J150"/>
  <c r="J145"/>
  <c r="J133"/>
  <c r="BK128"/>
  <c r="J183"/>
  <c r="BK171"/>
  <c r="BK169"/>
  <c r="BK160"/>
  <c r="J151"/>
  <c r="J147"/>
  <c r="J128"/>
  <c r="BK125"/>
  <c r="J184"/>
  <c r="J176"/>
  <c r="J168"/>
  <c r="J160"/>
  <c r="BK145"/>
  <c r="J134"/>
  <c r="J129"/>
  <c r="BK189"/>
  <c r="BK186"/>
  <c r="BK173"/>
  <c r="BK161"/>
  <c r="BK151"/>
  <c r="BK191"/>
  <c r="BK184"/>
  <c r="J169"/>
  <c r="BK167"/>
  <c r="J156"/>
  <c r="BK147"/>
  <c r="J136"/>
  <c r="BK129"/>
  <c r="J126"/>
  <c r="J173"/>
  <c r="J171"/>
  <c r="BK162"/>
  <c r="J158"/>
  <c r="BK150"/>
  <c r="BK134"/>
  <c r="BK126"/>
  <c l="1" r="P124"/>
  <c r="T124"/>
  <c r="P144"/>
  <c r="T144"/>
  <c r="P166"/>
  <c r="R166"/>
  <c r="P175"/>
  <c r="P174"/>
  <c r="R175"/>
  <c r="R174"/>
  <c r="BK124"/>
  <c r="J124"/>
  <c r="J96"/>
  <c r="R124"/>
  <c r="BK144"/>
  <c r="J144"/>
  <c r="J97"/>
  <c r="R144"/>
  <c r="BK166"/>
  <c r="J166"/>
  <c r="J98"/>
  <c r="T166"/>
  <c r="BK175"/>
  <c r="J175"/>
  <c r="J101"/>
  <c r="T175"/>
  <c r="T174"/>
  <c r="BK172"/>
  <c r="J172"/>
  <c r="J99"/>
  <c r="BK188"/>
  <c r="J188"/>
  <c r="J103"/>
  <c r="BK190"/>
  <c r="J190"/>
  <c r="J104"/>
  <c r="J89"/>
  <c r="J116"/>
  <c r="BE134"/>
  <c r="BE169"/>
  <c r="BE171"/>
  <c r="BE184"/>
  <c r="BE191"/>
  <c r="BE160"/>
  <c r="BE162"/>
  <c r="BE168"/>
  <c r="BE176"/>
  <c r="F90"/>
  <c r="BE126"/>
  <c r="BE128"/>
  <c r="BE129"/>
  <c r="BE133"/>
  <c r="BE136"/>
  <c r="BE145"/>
  <c r="BE147"/>
  <c r="BE158"/>
  <c r="BE161"/>
  <c r="BE173"/>
  <c r="BE183"/>
  <c r="BE186"/>
  <c r="BE189"/>
  <c r="BE125"/>
  <c r="BE150"/>
  <c r="BE151"/>
  <c r="BE156"/>
  <c r="BE167"/>
  <c r="BE185"/>
  <c r="F33"/>
  <c i="1" r="BB95"/>
  <c r="BB94"/>
  <c r="W31"/>
  <c i="2" r="F32"/>
  <c i="1" r="BA95"/>
  <c r="BA94"/>
  <c r="W30"/>
  <c i="2" r="F34"/>
  <c i="1" r="BC95"/>
  <c r="BC94"/>
  <c r="W32"/>
  <c i="2" r="F35"/>
  <c i="1" r="BD95"/>
  <c r="BD94"/>
  <c r="W33"/>
  <c i="2" r="J32"/>
  <c i="1" r="AW95"/>
  <c i="2" l="1" r="P123"/>
  <c r="P122"/>
  <c i="1" r="AU95"/>
  <c i="2" r="R123"/>
  <c r="R122"/>
  <c r="T123"/>
  <c r="T122"/>
  <c r="BK174"/>
  <c r="J174"/>
  <c r="J100"/>
  <c r="BK187"/>
  <c r="J187"/>
  <c r="J102"/>
  <c r="BK123"/>
  <c r="J123"/>
  <c r="J95"/>
  <c i="1" r="AU94"/>
  <c r="AY94"/>
  <c i="2" r="J31"/>
  <c i="1" r="AV95"/>
  <c r="AT95"/>
  <c r="AW94"/>
  <c r="AK30"/>
  <c r="AX94"/>
  <c i="2" r="F31"/>
  <c i="1" r="AZ95"/>
  <c r="AZ94"/>
  <c r="W29"/>
  <c i="2" l="1" r="BK122"/>
  <c r="J122"/>
  <c r="J28"/>
  <c i="1" r="AG95"/>
  <c r="AG94"/>
  <c r="AK26"/>
  <c r="AV94"/>
  <c r="AK29"/>
  <c r="AK35"/>
  <c i="2" l="1" r="J37"/>
  <c r="J94"/>
  <c i="1" r="AN9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<sst xmlns="http://schemas.openxmlformats.org/spreadsheetml/2006/main">
  <si>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</si>
  <si>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</si>
  <si>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</si>
  <si>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</si>
  <si>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{f5c70a45-2164-48c7-9101-4cfcd05ee0c8}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</si>
  <si>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</si>
  <si>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</si>
  <si>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</si>
  <si>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</si>
  <si>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</si>
  <si>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</si>
  <si>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</si>
  <si>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</si>
  <si>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</si>
  <si>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MorNamSchody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</si>
  <si>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</si>
  <si>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</si>
  <si>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omítek a malba na schodišti</t>
  </si>
  <si>
    <t>KSO:</t>
  </si>
  <si>
    <t>CC-CZ:</t>
  </si>
  <si>
    <t>Místo:</t>
  </si>
  <si>
    <t>Moravské náměstí 15,Brno</t>
  </si>
  <si>
    <t>Datum:</t>
  </si>
  <si>
    <t>14. 7. 2023</t>
  </si>
  <si>
    <t>Zadavatel:</t>
  </si>
  <si>
    <t>IČ:</t>
  </si>
  <si>
    <t>MmBrna,OSM Husova 3,Brno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</si>
  <si>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</si>
  <si>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</si>
  <si>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</si>
  <si>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</si>
  <si>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</si>
  <si>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</si>
  <si>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</si>
  <si>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Radka Volková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</si>
  <si>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</si>
  <si>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</si>
  <si>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</si>
  <si>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</si>
  <si>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</si>
  <si>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</si>
  <si>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</si>
  <si>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</si>
  <si>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</si>
  <si>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</si>
  <si>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</si>
  <si>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</si>
  <si>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</si>
  <si>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</si>
  <si>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</si>
  <si>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</si>
  <si>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</si>
  <si>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</si>
  <si>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</si>
  <si>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</si>
  <si>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</si>
  <si>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</si>
  <si>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</si>
  <si>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</si>
  <si>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</si>
  <si>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</si>
  <si>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</si>
  <si>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</si>
  <si>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</si>
  <si>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</si>
  <si>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</si>
  <si>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</si>
  <si>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</si>
  <si>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</si>
  <si>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</si>
  <si>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</si>
  <si>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</si>
  <si>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</si>
  <si>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</si>
  <si>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</si>
  <si>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</si>
  <si>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</si>
  <si>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</si>
  <si>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</si>
  <si>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</si>
  <si>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</si>
  <si>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</si>
  <si>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</si>
  <si>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</si>
  <si>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</si>
  <si>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</si>
  <si>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</si>
  <si>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</si>
  <si>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</si>
  <si>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</si>
  <si>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</si>
  <si>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</si>
  <si>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</si>
  <si>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</si>
  <si>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</si>
  <si>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</si>
  <si>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784 - Dokončovací práce - malby a tapety</t>
  </si>
  <si>
    <t>VRN - Vedlejší rozpočtové náklady</t>
  </si>
  <si>
    <t xml:space="preserve">    VRN3 - Zařízení staveniště</t>
  </si>
  <si>
    <t xml:space="preserve">    VRN6 - Územní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</si>
  <si>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</si>
  <si>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</si>
  <si>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</si>
  <si>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</si>
  <si>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</si>
  <si>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</si>
  <si>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</si>
  <si>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</si>
  <si>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</si>
  <si>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</si>
  <si>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</si>
  <si>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</si>
  <si>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</si>
  <si>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</si>
  <si>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</si>
  <si>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</si>
  <si>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</si>
  <si>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</si>
  <si>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</si>
  <si>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611325412</t>
  </si>
  <si>
    <t>Oprava vnitřní vápenocementové hladké omítky stropu v rozsahu plochy přes 10 do 30 %</t>
  </si>
  <si>
    <t>m2</t>
  </si>
  <si>
    <t>CS ÚRS 2023 02</t>
  </si>
  <si>
    <t>4</t>
  </si>
  <si>
    <t>1828454227</t>
  </si>
  <si>
    <t>611142001</t>
  </si>
  <si>
    <t>Potažení vnitřního stropu sklovláknitým pletivem vtlačeným do tenkovrstvé hmoty</t>
  </si>
  <si>
    <t>-364966841</t>
  </si>
  <si>
    <t>VV</t>
  </si>
  <si>
    <t>"strop"4,9*4,6-3,4*3,1</t>
  </si>
  <si>
    <t>3</t>
  </si>
  <si>
    <t>611321135</t>
  </si>
  <si>
    <t>Potažení vnitřních schodišťových konstrukcí vápenocementovým štukem tloušťky do 3 mm</t>
  </si>
  <si>
    <t>-1113583751</t>
  </si>
  <si>
    <t>611325421R</t>
  </si>
  <si>
    <t>Oprava vnitřní vápenocementové štukové omítky podhledů schodů v rozsahu plochy do 10 %</t>
  </si>
  <si>
    <t>638095614</t>
  </si>
  <si>
    <t>"podhl.schodů"4,86*1,2*2*4*1,3</t>
  </si>
  <si>
    <t>2,2*1,2*2*4*1,3</t>
  </si>
  <si>
    <t>Součet</t>
  </si>
  <si>
    <t>5</t>
  </si>
  <si>
    <t>612325421R</t>
  </si>
  <si>
    <t>Oprava vnitřní vápenocementové štukové omítky stěn schodištového prostoru v rozsahu plochy do 10 %</t>
  </si>
  <si>
    <t>-1141201710</t>
  </si>
  <si>
    <t>619991001</t>
  </si>
  <si>
    <t>Zakrytí podlah fólií přilepenou lepící páskou</t>
  </si>
  <si>
    <t>-178101658</t>
  </si>
  <si>
    <t>4,86*1,2*2*4*1,3+2,2*1,2*2*4*1,3</t>
  </si>
  <si>
    <t>7</t>
  </si>
  <si>
    <t>619991011</t>
  </si>
  <si>
    <t>Obalení konstrukcí a prvků fólií přilepenou lepící páskou</t>
  </si>
  <si>
    <t>827927425</t>
  </si>
  <si>
    <t>"okno na stropě"3,5*3,2</t>
  </si>
  <si>
    <t>1,9*2,2*3+1,9*2,65</t>
  </si>
  <si>
    <t>1,5*2,6+0,9*2,1*2</t>
  </si>
  <si>
    <t>0,9*2,1*1</t>
  </si>
  <si>
    <t>1,27*2,1+0,9*2,1*1</t>
  </si>
  <si>
    <t>1*2,1</t>
  </si>
  <si>
    <t>9</t>
  </si>
  <si>
    <t>Ostatní konstrukce a práce, bourání</t>
  </si>
  <si>
    <t>8</t>
  </si>
  <si>
    <t>944411111</t>
  </si>
  <si>
    <t>Montáž záchytné sítě třídy A - po 6m výšky</t>
  </si>
  <si>
    <t>444235926</t>
  </si>
  <si>
    <t>2,5*2,2*2</t>
  </si>
  <si>
    <t>944411211</t>
  </si>
  <si>
    <t>Příplatek k záchytné síti třídy A za každý den použití</t>
  </si>
  <si>
    <t>-1246099773</t>
  </si>
  <si>
    <t>11</t>
  </si>
  <si>
    <t>11*20 'Přepočtené koeficientem množství</t>
  </si>
  <si>
    <t>10</t>
  </si>
  <si>
    <t>944411811</t>
  </si>
  <si>
    <t>Demontáž záchytné sítě typu A</t>
  </si>
  <si>
    <t>-1815594485</t>
  </si>
  <si>
    <t>949101111R</t>
  </si>
  <si>
    <t>Lešení pomocné pro objekty pozemních staveb s lešeňovou podlahou v do 1,9 m zatížení do 150 kg/m2-schodištový prostor</t>
  </si>
  <si>
    <t>542047463</t>
  </si>
  <si>
    <t>"pod stropem"4,86*1,2</t>
  </si>
  <si>
    <t>12</t>
  </si>
  <si>
    <t>949101112R</t>
  </si>
  <si>
    <t>Lešení pomocné pro objekty pozemních staveb s lešeňovou podlahou v přes 1,9 do 3,5 m zatížení do 150 kg/m2-schodišt.prostor</t>
  </si>
  <si>
    <t>699376361</t>
  </si>
  <si>
    <t>(4,86*1,2+2,2*1,2*2)</t>
  </si>
  <si>
    <t>13</t>
  </si>
  <si>
    <t>952901111</t>
  </si>
  <si>
    <t>Vyčištění budov bytové a občanské výstavby při výšce podlaží do 4 m</t>
  </si>
  <si>
    <t>802789785</t>
  </si>
  <si>
    <t>4,9*4,6*4</t>
  </si>
  <si>
    <t>14</t>
  </si>
  <si>
    <t>978011121</t>
  </si>
  <si>
    <t>Otlučení (osekání) vnitřní vápenné nebo vápenocementové omítky podhledů schodů v rozsahu přes 5 do 10 %</t>
  </si>
  <si>
    <t>-1564462036</t>
  </si>
  <si>
    <t>978011141</t>
  </si>
  <si>
    <t>Otlučení (osekání) vnitřní vápenné nebo vápenocementové omítky stropů v rozsahu přes 10 do 30 %</t>
  </si>
  <si>
    <t>-626592717</t>
  </si>
  <si>
    <t>16</t>
  </si>
  <si>
    <t>978013121</t>
  </si>
  <si>
    <t>Otlučení (osekání) vnitřní vápenné nebo vápenocementové omítky stěn v rozsahu přes 5 do 10 %</t>
  </si>
  <si>
    <t>1530446342</t>
  </si>
  <si>
    <t>"stěny"(4,86+4,56)*2*16,61</t>
  </si>
  <si>
    <t>(1+2,2*2)*0,36</t>
  </si>
  <si>
    <t>997</t>
  </si>
  <si>
    <t>Přesun sutě</t>
  </si>
  <si>
    <t>17</t>
  </si>
  <si>
    <t>997013215</t>
  </si>
  <si>
    <t>Vnitrostaveništní doprava suti a vybouraných hmot pro budovy v přes 15 do 18 m ručně</t>
  </si>
  <si>
    <t>t</t>
  </si>
  <si>
    <t>1501755301</t>
  </si>
  <si>
    <t>18</t>
  </si>
  <si>
    <t>997013501</t>
  </si>
  <si>
    <t>Odvoz suti a vybouraných hmot na skládku nebo meziskládku do 1 km se složením</t>
  </si>
  <si>
    <t>-1971459944</t>
  </si>
  <si>
    <t>19</t>
  </si>
  <si>
    <t>997013509</t>
  </si>
  <si>
    <t>Příplatek k odvozu suti a vybouraných hmot na skládku ZKD 1 km přes 1 km</t>
  </si>
  <si>
    <t>662580523</t>
  </si>
  <si>
    <t>1,862*24 'Přepočtené koeficientem množství</t>
  </si>
  <si>
    <t>20</t>
  </si>
  <si>
    <t>997013601</t>
  </si>
  <si>
    <t>Poplatek za uložení na skládce (skládkovné) stavebního odpadu betonového kód odpadu 17 01 01</t>
  </si>
  <si>
    <t>1411456883</t>
  </si>
  <si>
    <t>998</t>
  </si>
  <si>
    <t>Přesun hmot</t>
  </si>
  <si>
    <t>998018003</t>
  </si>
  <si>
    <t>Přesun hmot ruční pro budovy v přes 12 do 24 m</t>
  </si>
  <si>
    <t>-2034742956</t>
  </si>
  <si>
    <t>PSV</t>
  </si>
  <si>
    <t>Práce a dodávky PSV</t>
  </si>
  <si>
    <t>784</t>
  </si>
  <si>
    <t>Dokončovací práce - malby a tapety</t>
  </si>
  <si>
    <t>22</t>
  </si>
  <si>
    <t>784121007</t>
  </si>
  <si>
    <t>Oškrabání malby na schodišti podlaží v do 3,80 m</t>
  </si>
  <si>
    <t>-892950277</t>
  </si>
  <si>
    <t>"strop"4,86*4,56-3,4*3,1+4</t>
  </si>
  <si>
    <t>23</t>
  </si>
  <si>
    <t>784121017</t>
  </si>
  <si>
    <t>Rozmývání podkladu po oškrabání malby na schodišti podlaží v do 3,80 m</t>
  </si>
  <si>
    <t>1682760172</t>
  </si>
  <si>
    <t>24</t>
  </si>
  <si>
    <t>784151011</t>
  </si>
  <si>
    <t>Dvojnásobné izolování vodou ředitelnými barvami v místnostech v do 3,80 m</t>
  </si>
  <si>
    <t>1044071023</t>
  </si>
  <si>
    <t>25</t>
  </si>
  <si>
    <t>784181111</t>
  </si>
  <si>
    <t>Základní silikátová jednonásobná bezbarvá penetrace podkladu v místnostech v do 3,80 m</t>
  </si>
  <si>
    <t>-481577903</t>
  </si>
  <si>
    <t>26</t>
  </si>
  <si>
    <t>784211107</t>
  </si>
  <si>
    <t>Dvojnásobné bílé malby ze směsí za mokra výborně oděruvzdorných na schodišti v do 3,80 m</t>
  </si>
  <si>
    <t>299042729</t>
  </si>
  <si>
    <t>VRN</t>
  </si>
  <si>
    <t>Vedlejší rozpočtové náklady</t>
  </si>
  <si>
    <t>VRN3</t>
  </si>
  <si>
    <t>Zařízení staveniště</t>
  </si>
  <si>
    <t>27</t>
  </si>
  <si>
    <t>030001000</t>
  </si>
  <si>
    <t>Zařízení staveništěn 1%</t>
  </si>
  <si>
    <t>sada</t>
  </si>
  <si>
    <t>1024</t>
  </si>
  <si>
    <t>-800447930</t>
  </si>
  <si>
    <t>VRN6</t>
  </si>
  <si>
    <t>Územní vlivy</t>
  </si>
  <si>
    <t>28</t>
  </si>
  <si>
    <t>060001000</t>
  </si>
  <si>
    <t>Územní vlivy 3,2%</t>
  </si>
  <si>
    <t>1567278555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</si>
</sst>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19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6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="1" customFormat="1" ht="36.96" customHeight="1">
      <c r="AR2" s="16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="1" customFormat="1" ht="12" customHeight="1">
      <c r="B5" s="20"/>
      <c r="D5" s="24" t="s">
        <v>13</v>
      </c>
      <c r="K5" s="25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R5" s="20"/>
      <c r="BE5" s="26" t="s">
        <v>15</v>
      </c>
      <c r="BS5" s="17" t="s">
        <v>6</v>
      </c>
    </row>
    <row r="6" s="1" customFormat="1" ht="36.96" customHeight="1">
      <c r="B6" s="20"/>
      <c r="D6" s="27" t="s">
        <v>16</v>
      </c>
      <c r="K6" s="28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R6" s="20"/>
      <c r="BE6" s="29"/>
      <c r="BS6" s="17" t="s">
        <v>6</v>
      </c>
    </row>
    <row r="7" s="1" customFormat="1" ht="12" customHeight="1">
      <c r="B7" s="20"/>
      <c r="D7" s="30" t="s">
        <v>18</v>
      </c>
      <c r="K7" s="25" t="s">
        <v>1</v>
      </c>
      <c r="AK7" s="30" t="s">
        <v>19</v>
      </c>
      <c r="AN7" s="25" t="s">
        <v>1</v>
      </c>
      <c r="AR7" s="20"/>
      <c r="BE7" s="29"/>
      <c r="BS7" s="17" t="s">
        <v>6</v>
      </c>
    </row>
    <row r="8" s="1" customFormat="1" ht="12" customHeight="1">
      <c r="B8" s="20"/>
      <c r="D8" s="30" t="s">
        <v>20</v>
      </c>
      <c r="K8" s="25" t="s">
        <v>21</v>
      </c>
      <c r="AK8" s="30" t="s">
        <v>22</v>
      </c>
      <c r="AN8" s="31" t="s">
        <v>23</v>
      </c>
      <c r="AR8" s="20"/>
      <c r="BE8" s="29"/>
      <c r="BS8" s="17" t="s">
        <v>6</v>
      </c>
    </row>
    <row r="9" s="1" customFormat="1" ht="14.4" customHeight="1">
      <c r="B9" s="20"/>
      <c r="AR9" s="20"/>
      <c r="BE9" s="29"/>
      <c r="BS9" s="17" t="s">
        <v>6</v>
      </c>
    </row>
    <row r="10" s="1" customFormat="1" ht="12" customHeight="1">
      <c r="B10" s="20"/>
      <c r="D10" s="30" t="s">
        <v>24</v>
      </c>
      <c r="AK10" s="30" t="s">
        <v>25</v>
      </c>
      <c r="AN10" s="25" t="s">
        <v>1</v>
      </c>
      <c r="AR10" s="20"/>
      <c r="BE10" s="29"/>
      <c r="BS10" s="17" t="s">
        <v>6</v>
      </c>
    </row>
    <row r="11" s="1" customFormat="1" ht="18.48" customHeight="1">
      <c r="B11" s="20"/>
      <c r="E11" s="25" t="s">
        <v>26</v>
      </c>
      <c r="AK11" s="30" t="s">
        <v>27</v>
      </c>
      <c r="AN11" s="25" t="s">
        <v>1</v>
      </c>
      <c r="AR11" s="20"/>
      <c r="BE11" s="29"/>
      <c r="BS11" s="17" t="s">
        <v>6</v>
      </c>
    </row>
    <row r="12" s="1" customFormat="1" ht="6.96" customHeight="1">
      <c r="B12" s="20"/>
      <c r="AR12" s="20"/>
      <c r="BE12" s="29"/>
      <c r="BS12" s="17" t="s">
        <v>6</v>
      </c>
    </row>
    <row r="13" s="1" customFormat="1" ht="12" customHeight="1">
      <c r="B13" s="20"/>
      <c r="D13" s="30" t="s">
        <v>28</v>
      </c>
      <c r="AK13" s="30" t="s">
        <v>25</v>
      </c>
      <c r="AN13" s="32" t="s">
        <v>29</v>
      </c>
      <c r="AR13" s="20"/>
      <c r="BE13" s="29"/>
      <c r="BS13" s="17" t="s">
        <v>6</v>
      </c>
    </row>
    <row r="14">
      <c r="B14" s="20"/>
      <c r="E14" s="32" t="s">
        <v>29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27</v>
      </c>
      <c r="AN14" s="32" t="s">
        <v>29</v>
      </c>
      <c r="AR14" s="20"/>
      <c r="BE14" s="29"/>
      <c r="BS14" s="17" t="s">
        <v>6</v>
      </c>
    </row>
    <row r="15" s="1" customFormat="1" ht="6.96" customHeight="1">
      <c r="B15" s="20"/>
      <c r="AR15" s="20"/>
      <c r="BE15" s="29"/>
      <c r="BS15" s="17" t="s">
        <v>3</v>
      </c>
    </row>
    <row r="16" s="1" customFormat="1" ht="12" customHeight="1">
      <c r="B16" s="20"/>
      <c r="D16" s="30" t="s">
        <v>30</v>
      </c>
      <c r="AK16" s="30" t="s">
        <v>25</v>
      </c>
      <c r="AN16" s="25" t="s">
        <v>1</v>
      </c>
      <c r="AR16" s="20"/>
      <c r="BE16" s="29"/>
      <c r="BS16" s="17" t="s">
        <v>3</v>
      </c>
    </row>
    <row r="17" s="1" customFormat="1" ht="18.48" customHeight="1">
      <c r="B17" s="20"/>
      <c r="E17" s="25" t="s">
        <v>31</v>
      </c>
      <c r="AK17" s="30" t="s">
        <v>27</v>
      </c>
      <c r="AN17" s="25" t="s">
        <v>1</v>
      </c>
      <c r="AR17" s="20"/>
      <c r="BE17" s="29"/>
      <c r="BS17" s="17" t="s">
        <v>32</v>
      </c>
    </row>
    <row r="18" s="1" customFormat="1" ht="6.96" customHeight="1">
      <c r="B18" s="20"/>
      <c r="AR18" s="20"/>
      <c r="BE18" s="29"/>
      <c r="BS18" s="17" t="s">
        <v>6</v>
      </c>
    </row>
    <row r="19" s="1" customFormat="1" ht="12" customHeight="1">
      <c r="B19" s="20"/>
      <c r="D19" s="30" t="s">
        <v>33</v>
      </c>
      <c r="AK19" s="30" t="s">
        <v>25</v>
      </c>
      <c r="AN19" s="25" t="s">
        <v>1</v>
      </c>
      <c r="AR19" s="20"/>
      <c r="BE19" s="29"/>
      <c r="BS19" s="17" t="s">
        <v>6</v>
      </c>
    </row>
    <row r="20" s="1" customFormat="1" ht="18.48" customHeight="1">
      <c r="B20" s="20"/>
      <c r="E20" s="25" t="s">
        <v>34</v>
      </c>
      <c r="AK20" s="30" t="s">
        <v>27</v>
      </c>
      <c r="AN20" s="25" t="s">
        <v>1</v>
      </c>
      <c r="AR20" s="20"/>
      <c r="BE20" s="29"/>
      <c r="BS20" s="17" t="s">
        <v>32</v>
      </c>
    </row>
    <row r="21" s="1" customFormat="1" ht="6.96" customHeight="1">
      <c r="B21" s="20"/>
      <c r="AR21" s="20"/>
      <c r="BE21" s="29"/>
    </row>
    <row r="22" s="1" customFormat="1" ht="12" customHeight="1">
      <c r="B22" s="20"/>
      <c r="D22" s="30" t="s">
        <v>35</v>
      </c>
      <c r="AR22" s="20"/>
      <c r="BE22" s="29"/>
    </row>
    <row r="23" s="1" customFormat="1" ht="16.5" customHeight="1">
      <c r="B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R23" s="20"/>
      <c r="BE23" s="29"/>
    </row>
    <row r="24" s="1" customFormat="1" ht="6.96" customHeight="1">
      <c r="B24" s="20"/>
      <c r="AR24" s="20"/>
      <c r="BE24" s="29"/>
    </row>
    <row r="25" s="1" customFormat="1" ht="6.96" customHeight="1">
      <c r="B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R25" s="20"/>
      <c r="BE25" s="29"/>
    </row>
    <row r="26" s="2" customFormat="1" ht="25.92" customHeight="1">
      <c r="A26" s="36"/>
      <c r="B26" s="37"/>
      <c r="C26" s="36"/>
      <c r="D26" s="38" t="s">
        <v>36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6"/>
      <c r="AQ26" s="36"/>
      <c r="AR26" s="37"/>
      <c r="BE26" s="29"/>
    </row>
    <row r="27" s="2" customFormat="1" ht="6.96" customHeight="1">
      <c r="A27" s="36"/>
      <c r="B27" s="37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7"/>
      <c r="BE27" s="29"/>
    </row>
    <row r="28" s="2" customFormat="1">
      <c r="A28" s="36"/>
      <c r="B28" s="37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37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38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39</v>
      </c>
      <c r="AL28" s="41"/>
      <c r="AM28" s="41"/>
      <c r="AN28" s="41"/>
      <c r="AO28" s="41"/>
      <c r="AP28" s="36"/>
      <c r="AQ28" s="36"/>
      <c r="AR28" s="37"/>
      <c r="BE28" s="29"/>
    </row>
    <row r="29" s="3" customFormat="1" ht="14.4" customHeight="1">
      <c r="A29" s="3"/>
      <c r="B29" s="42"/>
      <c r="C29" s="3"/>
      <c r="D29" s="30" t="s">
        <v>40</v>
      </c>
      <c r="E29" s="3"/>
      <c r="F29" s="30" t="s">
        <v>41</v>
      </c>
      <c r="G29" s="3"/>
      <c r="H29" s="3"/>
      <c r="I29" s="3"/>
      <c r="J29" s="3"/>
      <c r="K29" s="3"/>
      <c r="L29" s="43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4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4">
        <f>ROUND(AV94, 2)</f>
        <v>0</v>
      </c>
      <c r="AL29" s="3"/>
      <c r="AM29" s="3"/>
      <c r="AN29" s="3"/>
      <c r="AO29" s="3"/>
      <c r="AP29" s="3"/>
      <c r="AQ29" s="3"/>
      <c r="AR29" s="42"/>
      <c r="BE29" s="45"/>
    </row>
    <row r="30" s="3" customFormat="1" ht="14.4" customHeight="1">
      <c r="A30" s="3"/>
      <c r="B30" s="42"/>
      <c r="C30" s="3"/>
      <c r="D30" s="3"/>
      <c r="E30" s="3"/>
      <c r="F30" s="30" t="s">
        <v>42</v>
      </c>
      <c r="G30" s="3"/>
      <c r="H30" s="3"/>
      <c r="I30" s="3"/>
      <c r="J30" s="3"/>
      <c r="K30" s="3"/>
      <c r="L30" s="43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4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4">
        <f>ROUND(AW94, 2)</f>
        <v>0</v>
      </c>
      <c r="AL30" s="3"/>
      <c r="AM30" s="3"/>
      <c r="AN30" s="3"/>
      <c r="AO30" s="3"/>
      <c r="AP30" s="3"/>
      <c r="AQ30" s="3"/>
      <c r="AR30" s="42"/>
      <c r="BE30" s="45"/>
    </row>
    <row r="31" hidden="1" s="3" customFormat="1" ht="14.4" customHeight="1">
      <c r="A31" s="3"/>
      <c r="B31" s="42"/>
      <c r="C31" s="3"/>
      <c r="D31" s="3"/>
      <c r="E31" s="3"/>
      <c r="F31" s="30" t="s">
        <v>43</v>
      </c>
      <c r="G31" s="3"/>
      <c r="H31" s="3"/>
      <c r="I31" s="3"/>
      <c r="J31" s="3"/>
      <c r="K31" s="3"/>
      <c r="L31" s="43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4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4">
        <v>0</v>
      </c>
      <c r="AL31" s="3"/>
      <c r="AM31" s="3"/>
      <c r="AN31" s="3"/>
      <c r="AO31" s="3"/>
      <c r="AP31" s="3"/>
      <c r="AQ31" s="3"/>
      <c r="AR31" s="42"/>
      <c r="BE31" s="45"/>
    </row>
    <row r="32" hidden="1" s="3" customFormat="1" ht="14.4" customHeight="1">
      <c r="A32" s="3"/>
      <c r="B32" s="42"/>
      <c r="C32" s="3"/>
      <c r="D32" s="3"/>
      <c r="E32" s="3"/>
      <c r="F32" s="30" t="s">
        <v>44</v>
      </c>
      <c r="G32" s="3"/>
      <c r="H32" s="3"/>
      <c r="I32" s="3"/>
      <c r="J32" s="3"/>
      <c r="K32" s="3"/>
      <c r="L32" s="43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4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4">
        <v>0</v>
      </c>
      <c r="AL32" s="3"/>
      <c r="AM32" s="3"/>
      <c r="AN32" s="3"/>
      <c r="AO32" s="3"/>
      <c r="AP32" s="3"/>
      <c r="AQ32" s="3"/>
      <c r="AR32" s="42"/>
      <c r="BE32" s="45"/>
    </row>
    <row r="33" hidden="1" s="3" customFormat="1" ht="14.4" customHeight="1">
      <c r="A33" s="3"/>
      <c r="B33" s="42"/>
      <c r="C33" s="3"/>
      <c r="D33" s="3"/>
      <c r="E33" s="3"/>
      <c r="F33" s="30" t="s">
        <v>45</v>
      </c>
      <c r="G33" s="3"/>
      <c r="H33" s="3"/>
      <c r="I33" s="3"/>
      <c r="J33" s="3"/>
      <c r="K33" s="3"/>
      <c r="L33" s="43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4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4">
        <v>0</v>
      </c>
      <c r="AL33" s="3"/>
      <c r="AM33" s="3"/>
      <c r="AN33" s="3"/>
      <c r="AO33" s="3"/>
      <c r="AP33" s="3"/>
      <c r="AQ33" s="3"/>
      <c r="AR33" s="42"/>
      <c r="BE33" s="45"/>
    </row>
    <row r="34" s="2" customFormat="1" ht="6.96" customHeight="1">
      <c r="A34" s="36"/>
      <c r="B34" s="37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7"/>
      <c r="BE34" s="29"/>
    </row>
    <row r="35" s="2" customFormat="1" ht="25.92" customHeight="1">
      <c r="A35" s="36"/>
      <c r="B35" s="37"/>
      <c r="C35" s="46"/>
      <c r="D35" s="47" t="s">
        <v>46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47</v>
      </c>
      <c r="U35" s="48"/>
      <c r="V35" s="48"/>
      <c r="W35" s="48"/>
      <c r="X35" s="50" t="s">
        <v>48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0</v>
      </c>
      <c r="AL35" s="48"/>
      <c r="AM35" s="48"/>
      <c r="AN35" s="48"/>
      <c r="AO35" s="52"/>
      <c r="AP35" s="46"/>
      <c r="AQ35" s="46"/>
      <c r="AR35" s="37"/>
      <c r="BE35" s="36"/>
    </row>
    <row r="36" s="2" customFormat="1" ht="6.96" customHeight="1">
      <c r="A36" s="36"/>
      <c r="B36" s="37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7"/>
      <c r="BE36" s="36"/>
    </row>
    <row r="37" s="2" customFormat="1" ht="14.4" customHeight="1">
      <c r="A37" s="36"/>
      <c r="B37" s="37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7"/>
      <c r="BE37" s="36"/>
    </row>
    <row r="38" s="1" customFormat="1" ht="14.4" customHeight="1">
      <c r="B38" s="20"/>
      <c r="AR38" s="20"/>
    </row>
    <row r="39" s="1" customFormat="1" ht="14.4" customHeight="1">
      <c r="B39" s="20"/>
      <c r="AR39" s="20"/>
    </row>
    <row r="40" s="1" customFormat="1" ht="14.4" customHeight="1">
      <c r="B40" s="20"/>
      <c r="AR40" s="20"/>
    </row>
    <row r="41" s="1" customFormat="1" ht="14.4" customHeight="1">
      <c r="B41" s="20"/>
      <c r="AR41" s="20"/>
    </row>
    <row r="42" s="1" customFormat="1" ht="14.4" customHeight="1">
      <c r="B42" s="20"/>
      <c r="AR42" s="20"/>
    </row>
    <row r="43" s="1" customFormat="1" ht="14.4" customHeight="1">
      <c r="B43" s="20"/>
      <c r="AR43" s="20"/>
    </row>
    <row r="44" s="1" customFormat="1" ht="14.4" customHeight="1">
      <c r="B44" s="20"/>
      <c r="AR44" s="20"/>
    </row>
    <row r="45" s="1" customFormat="1" ht="14.4" customHeight="1">
      <c r="B45" s="20"/>
      <c r="AR45" s="20"/>
    </row>
    <row r="46" s="1" customFormat="1" ht="14.4" customHeight="1">
      <c r="B46" s="20"/>
      <c r="AR46" s="20"/>
    </row>
    <row r="47" s="1" customFormat="1" ht="14.4" customHeight="1">
      <c r="B47" s="20"/>
      <c r="AR47" s="20"/>
    </row>
    <row r="48" s="1" customFormat="1" ht="14.4" customHeight="1">
      <c r="B48" s="20"/>
      <c r="AR48" s="20"/>
    </row>
    <row r="49" s="2" customFormat="1" ht="14.4" customHeight="1">
      <c r="B49" s="53"/>
      <c r="D49" s="54" t="s">
        <v>49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4" t="s">
        <v>50</v>
      </c>
      <c r="AI49" s="55"/>
      <c r="AJ49" s="55"/>
      <c r="AK49" s="55"/>
      <c r="AL49" s="55"/>
      <c r="AM49" s="55"/>
      <c r="AN49" s="55"/>
      <c r="AO49" s="55"/>
      <c r="AR49" s="53"/>
    </row>
    <row r="50">
      <c r="B50" s="20"/>
      <c r="AR50" s="20"/>
    </row>
    <row r="51">
      <c r="B51" s="20"/>
      <c r="AR51" s="20"/>
    </row>
    <row r="52">
      <c r="B52" s="20"/>
      <c r="AR52" s="20"/>
    </row>
    <row r="53">
      <c r="B53" s="20"/>
      <c r="AR53" s="20"/>
    </row>
    <row r="54">
      <c r="B54" s="20"/>
      <c r="AR54" s="20"/>
    </row>
    <row r="55">
      <c r="B55" s="20"/>
      <c r="AR55" s="20"/>
    </row>
    <row r="56">
      <c r="B56" s="20"/>
      <c r="AR56" s="20"/>
    </row>
    <row r="57">
      <c r="B57" s="20"/>
      <c r="AR57" s="20"/>
    </row>
    <row r="58">
      <c r="B58" s="20"/>
      <c r="AR58" s="20"/>
    </row>
    <row r="59">
      <c r="B59" s="20"/>
      <c r="AR59" s="20"/>
    </row>
    <row r="60" s="2" customFormat="1">
      <c r="A60" s="36"/>
      <c r="B60" s="37"/>
      <c r="C60" s="36"/>
      <c r="D60" s="56" t="s">
        <v>51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6" t="s">
        <v>52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6" t="s">
        <v>51</v>
      </c>
      <c r="AI60" s="39"/>
      <c r="AJ60" s="39"/>
      <c r="AK60" s="39"/>
      <c r="AL60" s="39"/>
      <c r="AM60" s="56" t="s">
        <v>52</v>
      </c>
      <c r="AN60" s="39"/>
      <c r="AO60" s="39"/>
      <c r="AP60" s="36"/>
      <c r="AQ60" s="36"/>
      <c r="AR60" s="37"/>
      <c r="BE60" s="36"/>
    </row>
    <row r="61">
      <c r="B61" s="20"/>
      <c r="AR61" s="20"/>
    </row>
    <row r="62">
      <c r="B62" s="20"/>
      <c r="AR62" s="20"/>
    </row>
    <row r="63">
      <c r="B63" s="20"/>
      <c r="AR63" s="20"/>
    </row>
    <row r="64" s="2" customFormat="1">
      <c r="A64" s="36"/>
      <c r="B64" s="37"/>
      <c r="C64" s="36"/>
      <c r="D64" s="54" t="s">
        <v>53</v>
      </c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7"/>
      <c r="Z64" s="57"/>
      <c r="AA64" s="57"/>
      <c r="AB64" s="57"/>
      <c r="AC64" s="57"/>
      <c r="AD64" s="57"/>
      <c r="AE64" s="57"/>
      <c r="AF64" s="57"/>
      <c r="AG64" s="57"/>
      <c r="AH64" s="54" t="s">
        <v>54</v>
      </c>
      <c r="AI64" s="57"/>
      <c r="AJ64" s="57"/>
      <c r="AK64" s="57"/>
      <c r="AL64" s="57"/>
      <c r="AM64" s="57"/>
      <c r="AN64" s="57"/>
      <c r="AO64" s="57"/>
      <c r="AP64" s="36"/>
      <c r="AQ64" s="36"/>
      <c r="AR64" s="37"/>
      <c r="BE64" s="36"/>
    </row>
    <row r="65">
      <c r="B65" s="20"/>
      <c r="AR65" s="20"/>
    </row>
    <row r="66">
      <c r="B66" s="20"/>
      <c r="AR66" s="20"/>
    </row>
    <row r="67">
      <c r="B67" s="20"/>
      <c r="AR67" s="20"/>
    </row>
    <row r="68">
      <c r="B68" s="20"/>
      <c r="AR68" s="20"/>
    </row>
    <row r="69">
      <c r="B69" s="20"/>
      <c r="AR69" s="20"/>
    </row>
    <row r="70">
      <c r="B70" s="20"/>
      <c r="AR70" s="20"/>
    </row>
    <row r="71">
      <c r="B71" s="20"/>
      <c r="AR71" s="20"/>
    </row>
    <row r="72">
      <c r="B72" s="20"/>
      <c r="AR72" s="20"/>
    </row>
    <row r="73">
      <c r="B73" s="20"/>
      <c r="AR73" s="20"/>
    </row>
    <row r="74">
      <c r="B74" s="20"/>
      <c r="AR74" s="20"/>
    </row>
    <row r="75" s="2" customFormat="1">
      <c r="A75" s="36"/>
      <c r="B75" s="37"/>
      <c r="C75" s="36"/>
      <c r="D75" s="56" t="s">
        <v>51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6" t="s">
        <v>52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6" t="s">
        <v>51</v>
      </c>
      <c r="AI75" s="39"/>
      <c r="AJ75" s="39"/>
      <c r="AK75" s="39"/>
      <c r="AL75" s="39"/>
      <c r="AM75" s="56" t="s">
        <v>52</v>
      </c>
      <c r="AN75" s="39"/>
      <c r="AO75" s="39"/>
      <c r="AP75" s="36"/>
      <c r="AQ75" s="36"/>
      <c r="AR75" s="37"/>
      <c r="BE75" s="36"/>
    </row>
    <row r="76" s="2" customFormat="1">
      <c r="A76" s="36"/>
      <c r="B76" s="37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7"/>
      <c r="BE76" s="36"/>
    </row>
    <row r="77" s="2" customFormat="1" ht="6.96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37"/>
      <c r="B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1"/>
      <c r="Q81" s="61"/>
      <c r="R81" s="61"/>
      <c r="S81" s="61"/>
      <c r="T81" s="61"/>
      <c r="U81" s="61"/>
      <c r="V81" s="61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  <c r="AM81" s="61"/>
      <c r="AN81" s="61"/>
      <c r="AO81" s="61"/>
      <c r="AP81" s="61"/>
      <c r="AQ81" s="61"/>
      <c r="AR81" s="37"/>
      <c r="BE81" s="36"/>
    </row>
    <row r="82" s="2" customFormat="1" ht="24.96" customHeight="1">
      <c r="A82" s="36"/>
      <c r="B82" s="37"/>
      <c r="C82" s="21" t="s">
        <v>55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7"/>
      <c r="B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7"/>
      <c r="BE83" s="36"/>
    </row>
    <row r="84" s="4" customFormat="1" ht="12" customHeight="1">
      <c r="A84" s="4"/>
      <c r="B84" s="62"/>
      <c r="C84" s="30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MorNamSchody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2"/>
      <c r="BE84" s="4"/>
    </row>
    <row r="85" s="5" customFormat="1" ht="36.96" customHeight="1">
      <c r="A85" s="5"/>
      <c r="B85" s="63"/>
      <c r="C85" s="64" t="s">
        <v>16</v>
      </c>
      <c r="D85" s="5"/>
      <c r="E85" s="5"/>
      <c r="F85" s="5"/>
      <c r="G85" s="5"/>
      <c r="H85" s="5"/>
      <c r="I85" s="5"/>
      <c r="J85" s="5"/>
      <c r="K85" s="5"/>
      <c r="L85" s="65" t="str">
        <f>K6</f>
        <v>Oprava omítek a malba na schodišti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3"/>
      <c r="BE85" s="5"/>
    </row>
    <row r="86" s="2" customFormat="1" ht="6.96" customHeight="1">
      <c r="A86" s="36"/>
      <c r="B86" s="37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7"/>
      <c r="BE86" s="36"/>
    </row>
    <row r="87" s="2" customFormat="1" ht="12" customHeight="1">
      <c r="A87" s="36"/>
      <c r="B87" s="37"/>
      <c r="C87" s="30" t="s">
        <v>20</v>
      </c>
      <c r="D87" s="36"/>
      <c r="E87" s="36"/>
      <c r="F87" s="36"/>
      <c r="G87" s="36"/>
      <c r="H87" s="36"/>
      <c r="I87" s="36"/>
      <c r="J87" s="36"/>
      <c r="K87" s="36"/>
      <c r="L87" s="66" t="str">
        <f>IF(K8="","",K8)</f>
        <v>Moravské náměstí 15,Brno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30" t="s">
        <v>22</v>
      </c>
      <c r="AJ87" s="36"/>
      <c r="AK87" s="36"/>
      <c r="AL87" s="36"/>
      <c r="AM87" s="67" t="str">
        <f>IF(AN8= "","",AN8)</f>
        <v>14. 7. 2023</v>
      </c>
      <c r="AN87" s="67"/>
      <c r="AO87" s="36"/>
      <c r="AP87" s="36"/>
      <c r="AQ87" s="36"/>
      <c r="AR87" s="37"/>
      <c r="B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7"/>
      <c r="BE88" s="36"/>
    </row>
    <row r="89" s="2" customFormat="1" ht="15.15" customHeight="1">
      <c r="A89" s="36"/>
      <c r="B89" s="37"/>
      <c r="C89" s="30" t="s">
        <v>24</v>
      </c>
      <c r="D89" s="36"/>
      <c r="E89" s="36"/>
      <c r="F89" s="36"/>
      <c r="G89" s="36"/>
      <c r="H89" s="36"/>
      <c r="I89" s="36"/>
      <c r="J89" s="36"/>
      <c r="K89" s="36"/>
      <c r="L89" s="4" t="str">
        <f>IF(E11= "","",E11)</f>
        <v>MmBrna,OSM Husova 3,Brno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30" t="s">
        <v>30</v>
      </c>
      <c r="AJ89" s="36"/>
      <c r="AK89" s="36"/>
      <c r="AL89" s="36"/>
      <c r="AM89" s="68" t="str">
        <f>IF(E17="","",E17)</f>
        <v xml:space="preserve"> </v>
      </c>
      <c r="AN89" s="4"/>
      <c r="AO89" s="4"/>
      <c r="AP89" s="4"/>
      <c r="AQ89" s="36"/>
      <c r="AR89" s="37"/>
      <c r="AS89" s="69" t="s">
        <v>56</v>
      </c>
      <c r="AT89" s="70"/>
      <c r="AU89" s="71"/>
      <c r="AV89" s="71"/>
      <c r="AW89" s="71"/>
      <c r="AX89" s="71"/>
      <c r="AY89" s="71"/>
      <c r="AZ89" s="71"/>
      <c r="BA89" s="71"/>
      <c r="BB89" s="71"/>
      <c r="BC89" s="71"/>
      <c r="BD89" s="72"/>
      <c r="BE89" s="36"/>
    </row>
    <row r="90" s="2" customFormat="1" ht="15.15" customHeight="1">
      <c r="A90" s="36"/>
      <c r="B90" s="37"/>
      <c r="C90" s="30" t="s">
        <v>28</v>
      </c>
      <c r="D90" s="36"/>
      <c r="E90" s="36"/>
      <c r="F90" s="36"/>
      <c r="G90" s="36"/>
      <c r="H90" s="36"/>
      <c r="I90" s="36"/>
      <c r="J90" s="36"/>
      <c r="K90" s="36"/>
      <c r="L90" s="4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30" t="s">
        <v>33</v>
      </c>
      <c r="AJ90" s="36"/>
      <c r="AK90" s="36"/>
      <c r="AL90" s="36"/>
      <c r="AM90" s="68" t="str">
        <f>IF(E20="","",E20)</f>
        <v>Radka Volková</v>
      </c>
      <c r="AN90" s="4"/>
      <c r="AO90" s="4"/>
      <c r="AP90" s="4"/>
      <c r="AQ90" s="36"/>
      <c r="AR90" s="37"/>
      <c r="AS90" s="73"/>
      <c r="AT90" s="74"/>
      <c r="AU90" s="75"/>
      <c r="AV90" s="75"/>
      <c r="AW90" s="75"/>
      <c r="AX90" s="75"/>
      <c r="AY90" s="75"/>
      <c r="AZ90" s="75"/>
      <c r="BA90" s="75"/>
      <c r="BB90" s="75"/>
      <c r="BC90" s="75"/>
      <c r="BD90" s="76"/>
      <c r="BE90" s="36"/>
    </row>
    <row r="91" s="2" customFormat="1" ht="10.8" customHeight="1">
      <c r="A91" s="36"/>
      <c r="B91" s="37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7"/>
      <c r="AS91" s="73"/>
      <c r="AT91" s="74"/>
      <c r="AU91" s="75"/>
      <c r="AV91" s="75"/>
      <c r="AW91" s="75"/>
      <c r="AX91" s="75"/>
      <c r="AY91" s="75"/>
      <c r="AZ91" s="75"/>
      <c r="BA91" s="75"/>
      <c r="BB91" s="75"/>
      <c r="BC91" s="75"/>
      <c r="BD91" s="76"/>
      <c r="BE91" s="36"/>
    </row>
    <row r="92" s="2" customFormat="1" ht="29.28" customHeight="1">
      <c r="A92" s="36"/>
      <c r="B92" s="37"/>
      <c r="C92" s="77" t="s">
        <v>57</v>
      </c>
      <c r="D92" s="78"/>
      <c r="E92" s="78"/>
      <c r="F92" s="78"/>
      <c r="G92" s="78"/>
      <c r="H92" s="79"/>
      <c r="I92" s="80" t="s">
        <v>58</v>
      </c>
      <c r="J92" s="78"/>
      <c r="K92" s="78"/>
      <c r="L92" s="78"/>
      <c r="M92" s="78"/>
      <c r="N92" s="78"/>
      <c r="O92" s="78"/>
      <c r="P92" s="78"/>
      <c r="Q92" s="78"/>
      <c r="R92" s="78"/>
      <c r="S92" s="78"/>
      <c r="T92" s="78"/>
      <c r="U92" s="78"/>
      <c r="V92" s="78"/>
      <c r="W92" s="78"/>
      <c r="X92" s="78"/>
      <c r="Y92" s="78"/>
      <c r="Z92" s="78"/>
      <c r="AA92" s="78"/>
      <c r="AB92" s="78"/>
      <c r="AC92" s="78"/>
      <c r="AD92" s="78"/>
      <c r="AE92" s="78"/>
      <c r="AF92" s="78"/>
      <c r="AG92" s="81" t="s">
        <v>59</v>
      </c>
      <c r="AH92" s="78"/>
      <c r="AI92" s="78"/>
      <c r="AJ92" s="78"/>
      <c r="AK92" s="78"/>
      <c r="AL92" s="78"/>
      <c r="AM92" s="78"/>
      <c r="AN92" s="80" t="s">
        <v>60</v>
      </c>
      <c r="AO92" s="78"/>
      <c r="AP92" s="82"/>
      <c r="AQ92" s="83" t="s">
        <v>61</v>
      </c>
      <c r="AR92" s="37"/>
      <c r="AS92" s="84" t="s">
        <v>62</v>
      </c>
      <c r="AT92" s="85" t="s">
        <v>63</v>
      </c>
      <c r="AU92" s="85" t="s">
        <v>64</v>
      </c>
      <c r="AV92" s="85" t="s">
        <v>65</v>
      </c>
      <c r="AW92" s="85" t="s">
        <v>66</v>
      </c>
      <c r="AX92" s="85" t="s">
        <v>67</v>
      </c>
      <c r="AY92" s="85" t="s">
        <v>68</v>
      </c>
      <c r="AZ92" s="85" t="s">
        <v>69</v>
      </c>
      <c r="BA92" s="85" t="s">
        <v>70</v>
      </c>
      <c r="BB92" s="85" t="s">
        <v>71</v>
      </c>
      <c r="BC92" s="85" t="s">
        <v>72</v>
      </c>
      <c r="BD92" s="86" t="s">
        <v>73</v>
      </c>
      <c r="BE92" s="36"/>
    </row>
    <row r="93" s="2" customFormat="1" ht="10.8" customHeight="1">
      <c r="A93" s="36"/>
      <c r="B93" s="37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7"/>
      <c r="AS93" s="87"/>
      <c r="AT93" s="88"/>
      <c r="AU93" s="88"/>
      <c r="AV93" s="88"/>
      <c r="AW93" s="88"/>
      <c r="AX93" s="88"/>
      <c r="AY93" s="88"/>
      <c r="AZ93" s="88"/>
      <c r="BA93" s="88"/>
      <c r="BB93" s="88"/>
      <c r="BC93" s="88"/>
      <c r="BD93" s="89"/>
      <c r="BE93" s="36"/>
    </row>
    <row r="94" s="6" customFormat="1" ht="32.4" customHeight="1">
      <c r="A94" s="6"/>
      <c r="B94" s="90"/>
      <c r="C94" s="91" t="s">
        <v>74</v>
      </c>
      <c r="D94" s="92"/>
      <c r="E94" s="92"/>
      <c r="F94" s="92"/>
      <c r="G94" s="92"/>
      <c r="H94" s="92"/>
      <c r="I94" s="92"/>
      <c r="J94" s="92"/>
      <c r="K94" s="92"/>
      <c r="L94" s="92"/>
      <c r="M94" s="92"/>
      <c r="N94" s="92"/>
      <c r="O94" s="92"/>
      <c r="P94" s="92"/>
      <c r="Q94" s="92"/>
      <c r="R94" s="92"/>
      <c r="S94" s="92"/>
      <c r="T94" s="92"/>
      <c r="U94" s="92"/>
      <c r="V94" s="92"/>
      <c r="W94" s="92"/>
      <c r="X94" s="92"/>
      <c r="Y94" s="92"/>
      <c r="Z94" s="92"/>
      <c r="AA94" s="92"/>
      <c r="AB94" s="92"/>
      <c r="AC94" s="92"/>
      <c r="AD94" s="92"/>
      <c r="AE94" s="92"/>
      <c r="AF94" s="92"/>
      <c r="AG94" s="93">
        <f>ROUND(AG95,2)</f>
        <v>0</v>
      </c>
      <c r="AH94" s="93"/>
      <c r="AI94" s="93"/>
      <c r="AJ94" s="93"/>
      <c r="AK94" s="93"/>
      <c r="AL94" s="93"/>
      <c r="AM94" s="93"/>
      <c r="AN94" s="94">
        <f>SUM(AG94,AT94)</f>
        <v>0</v>
      </c>
      <c r="AO94" s="94"/>
      <c r="AP94" s="94"/>
      <c r="AQ94" s="95" t="s">
        <v>1</v>
      </c>
      <c r="AR94" s="90"/>
      <c r="AS94" s="96">
        <f>ROUND(AS95,2)</f>
        <v>0</v>
      </c>
      <c r="AT94" s="97">
        <f>ROUND(SUM(AV94:AW94),2)</f>
        <v>0</v>
      </c>
      <c r="AU94" s="98">
        <f>ROUND(AU95,5)</f>
        <v>0</v>
      </c>
      <c r="AV94" s="97">
        <f>ROUND(AZ94*L29,2)</f>
        <v>0</v>
      </c>
      <c r="AW94" s="97">
        <f>ROUND(BA94*L30,2)</f>
        <v>0</v>
      </c>
      <c r="AX94" s="97">
        <f>ROUND(BB94*L29,2)</f>
        <v>0</v>
      </c>
      <c r="AY94" s="97">
        <f>ROUND(BC94*L30,2)</f>
        <v>0</v>
      </c>
      <c r="AZ94" s="97">
        <f>ROUND(AZ95,2)</f>
        <v>0</v>
      </c>
      <c r="BA94" s="97">
        <f>ROUND(BA95,2)</f>
        <v>0</v>
      </c>
      <c r="BB94" s="97">
        <f>ROUND(BB95,2)</f>
        <v>0</v>
      </c>
      <c r="BC94" s="97">
        <f>ROUND(BC95,2)</f>
        <v>0</v>
      </c>
      <c r="BD94" s="99">
        <f>ROUND(BD95,2)</f>
        <v>0</v>
      </c>
      <c r="BE94" s="6"/>
      <c r="BS94" s="100" t="s">
        <v>75</v>
      </c>
      <c r="BT94" s="100" t="s">
        <v>76</v>
      </c>
      <c r="BV94" s="100" t="s">
        <v>77</v>
      </c>
      <c r="BW94" s="100" t="s">
        <v>4</v>
      </c>
      <c r="BX94" s="100" t="s">
        <v>78</v>
      </c>
      <c r="CL94" s="100" t="s">
        <v>1</v>
      </c>
    </row>
    <row r="95" s="7" customFormat="1" ht="24.75" customHeight="1">
      <c r="A95" s="101" t="s">
        <v>79</v>
      </c>
      <c r="B95" s="102"/>
      <c r="C95" s="103"/>
      <c r="D95" s="104" t="s">
        <v>14</v>
      </c>
      <c r="E95" s="104"/>
      <c r="F95" s="104"/>
      <c r="G95" s="104"/>
      <c r="H95" s="104"/>
      <c r="I95" s="105"/>
      <c r="J95" s="104" t="s">
        <v>17</v>
      </c>
      <c r="K95" s="104"/>
      <c r="L95" s="104"/>
      <c r="M95" s="104"/>
      <c r="N95" s="104"/>
      <c r="O95" s="104"/>
      <c r="P95" s="104"/>
      <c r="Q95" s="104"/>
      <c r="R95" s="104"/>
      <c r="S95" s="104"/>
      <c r="T95" s="104"/>
      <c r="U95" s="104"/>
      <c r="V95" s="104"/>
      <c r="W95" s="104"/>
      <c r="X95" s="104"/>
      <c r="Y95" s="104"/>
      <c r="Z95" s="104"/>
      <c r="AA95" s="104"/>
      <c r="AB95" s="104"/>
      <c r="AC95" s="104"/>
      <c r="AD95" s="104"/>
      <c r="AE95" s="104"/>
      <c r="AF95" s="104"/>
      <c r="AG95" s="106">
        <f>'MorNamSchody - Oprava omí...'!J28</f>
        <v>0</v>
      </c>
      <c r="AH95" s="105"/>
      <c r="AI95" s="105"/>
      <c r="AJ95" s="105"/>
      <c r="AK95" s="105"/>
      <c r="AL95" s="105"/>
      <c r="AM95" s="105"/>
      <c r="AN95" s="106">
        <f>SUM(AG95,AT95)</f>
        <v>0</v>
      </c>
      <c r="AO95" s="105"/>
      <c r="AP95" s="105"/>
      <c r="AQ95" s="107" t="s">
        <v>80</v>
      </c>
      <c r="AR95" s="102"/>
      <c r="AS95" s="108">
        <v>0</v>
      </c>
      <c r="AT95" s="109">
        <f>ROUND(SUM(AV95:AW95),2)</f>
        <v>0</v>
      </c>
      <c r="AU95" s="110">
        <f>'MorNamSchody - Oprava omí...'!P122</f>
        <v>0</v>
      </c>
      <c r="AV95" s="109">
        <f>'MorNamSchody - Oprava omí...'!J31</f>
        <v>0</v>
      </c>
      <c r="AW95" s="109">
        <f>'MorNamSchody - Oprava omí...'!J32</f>
        <v>0</v>
      </c>
      <c r="AX95" s="109">
        <f>'MorNamSchody - Oprava omí...'!J33</f>
        <v>0</v>
      </c>
      <c r="AY95" s="109">
        <f>'MorNamSchody - Oprava omí...'!J34</f>
        <v>0</v>
      </c>
      <c r="AZ95" s="109">
        <f>'MorNamSchody - Oprava omí...'!F31</f>
        <v>0</v>
      </c>
      <c r="BA95" s="109">
        <f>'MorNamSchody - Oprava omí...'!F32</f>
        <v>0</v>
      </c>
      <c r="BB95" s="109">
        <f>'MorNamSchody - Oprava omí...'!F33</f>
        <v>0</v>
      </c>
      <c r="BC95" s="109">
        <f>'MorNamSchody - Oprava omí...'!F34</f>
        <v>0</v>
      </c>
      <c r="BD95" s="111">
        <f>'MorNamSchody - Oprava omí...'!F35</f>
        <v>0</v>
      </c>
      <c r="BE95" s="7"/>
      <c r="BT95" s="112" t="s">
        <v>81</v>
      </c>
      <c r="BU95" s="112" t="s">
        <v>82</v>
      </c>
      <c r="BV95" s="112" t="s">
        <v>77</v>
      </c>
      <c r="BW95" s="112" t="s">
        <v>4</v>
      </c>
      <c r="BX95" s="112" t="s">
        <v>78</v>
      </c>
      <c r="CL95" s="112" t="s">
        <v>1</v>
      </c>
    </row>
    <row r="96" s="2" customFormat="1" ht="30" customHeight="1">
      <c r="A96" s="36"/>
      <c r="B96" s="37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37"/>
      <c r="AS96" s="36"/>
      <c r="AT96" s="36"/>
      <c r="AU96" s="36"/>
      <c r="AV96" s="36"/>
      <c r="AW96" s="36"/>
      <c r="AX96" s="36"/>
      <c r="AY96" s="36"/>
      <c r="AZ96" s="36"/>
      <c r="BA96" s="36"/>
      <c r="BB96" s="36"/>
      <c r="BC96" s="36"/>
      <c r="BD96" s="36"/>
      <c r="BE96" s="36"/>
    </row>
    <row r="97" s="2" customFormat="1" ht="6.96" customHeight="1">
      <c r="A97" s="36"/>
      <c r="B97" s="58"/>
      <c r="C97" s="59"/>
      <c r="D97" s="59"/>
      <c r="E97" s="59"/>
      <c r="F97" s="59"/>
      <c r="G97" s="59"/>
      <c r="H97" s="59"/>
      <c r="I97" s="59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  <c r="W97" s="59"/>
      <c r="X97" s="59"/>
      <c r="Y97" s="59"/>
      <c r="Z97" s="59"/>
      <c r="AA97" s="59"/>
      <c r="AB97" s="59"/>
      <c r="AC97" s="59"/>
      <c r="AD97" s="59"/>
      <c r="AE97" s="59"/>
      <c r="AF97" s="59"/>
      <c r="AG97" s="59"/>
      <c r="AH97" s="59"/>
      <c r="AI97" s="59"/>
      <c r="AJ97" s="59"/>
      <c r="AK97" s="59"/>
      <c r="AL97" s="59"/>
      <c r="AM97" s="59"/>
      <c r="AN97" s="59"/>
      <c r="AO97" s="59"/>
      <c r="AP97" s="59"/>
      <c r="AQ97" s="59"/>
      <c r="AR97" s="37"/>
      <c r="AS97" s="36"/>
      <c r="AT97" s="36"/>
      <c r="AU97" s="36"/>
      <c r="AV97" s="36"/>
      <c r="AW97" s="36"/>
      <c r="AX97" s="36"/>
      <c r="AY97" s="36"/>
      <c r="AZ97" s="36"/>
      <c r="BA97" s="36"/>
      <c r="BB97" s="36"/>
      <c r="BC97" s="36"/>
      <c r="BD97" s="36"/>
      <c r="BE97" s="36"/>
    </row>
  </sheetData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MorNamSchody - Oprava omí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4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="1" customFormat="1" ht="24.96" customHeight="1">
      <c r="B4" s="20"/>
      <c r="D4" s="21" t="s">
        <v>84</v>
      </c>
      <c r="L4" s="20"/>
      <c r="M4" s="113" t="s">
        <v>10</v>
      </c>
      <c r="AT4" s="17" t="s">
        <v>3</v>
      </c>
    </row>
    <row r="5" s="1" customFormat="1" ht="6.96" customHeight="1">
      <c r="B5" s="20"/>
      <c r="L5" s="20"/>
    </row>
    <row r="6" s="2" customFormat="1" ht="12" customHeight="1">
      <c r="A6" s="36"/>
      <c r="B6" s="37"/>
      <c r="C6" s="36"/>
      <c r="D6" s="30" t="s">
        <v>16</v>
      </c>
      <c r="E6" s="36"/>
      <c r="F6" s="36"/>
      <c r="G6" s="36"/>
      <c r="H6" s="36"/>
      <c r="I6" s="36"/>
      <c r="J6" s="36"/>
      <c r="K6" s="36"/>
      <c r="L6" s="53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</row>
    <row r="7" s="2" customFormat="1" ht="16.5" customHeight="1">
      <c r="A7" s="36"/>
      <c r="B7" s="37"/>
      <c r="C7" s="36"/>
      <c r="D7" s="36"/>
      <c r="E7" s="65" t="s">
        <v>17</v>
      </c>
      <c r="F7" s="36"/>
      <c r="G7" s="36"/>
      <c r="H7" s="36"/>
      <c r="I7" s="36"/>
      <c r="J7" s="36"/>
      <c r="K7" s="36"/>
      <c r="L7" s="53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</row>
    <row r="8" s="2" customFormat="1">
      <c r="A8" s="36"/>
      <c r="B8" s="37"/>
      <c r="C8" s="36"/>
      <c r="D8" s="36"/>
      <c r="E8" s="36"/>
      <c r="F8" s="36"/>
      <c r="G8" s="36"/>
      <c r="H8" s="36"/>
      <c r="I8" s="36"/>
      <c r="J8" s="36"/>
      <c r="K8" s="36"/>
      <c r="L8" s="53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2" customHeight="1">
      <c r="A9" s="36"/>
      <c r="B9" s="37"/>
      <c r="C9" s="36"/>
      <c r="D9" s="30" t="s">
        <v>18</v>
      </c>
      <c r="E9" s="36"/>
      <c r="F9" s="25" t="s">
        <v>1</v>
      </c>
      <c r="G9" s="36"/>
      <c r="H9" s="36"/>
      <c r="I9" s="30" t="s">
        <v>19</v>
      </c>
      <c r="J9" s="25" t="s">
        <v>1</v>
      </c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37"/>
      <c r="C10" s="36"/>
      <c r="D10" s="30" t="s">
        <v>20</v>
      </c>
      <c r="E10" s="36"/>
      <c r="F10" s="25" t="s">
        <v>21</v>
      </c>
      <c r="G10" s="36"/>
      <c r="H10" s="36"/>
      <c r="I10" s="30" t="s">
        <v>22</v>
      </c>
      <c r="J10" s="67" t="str">
        <f>'Rekapitulace stavby'!AN8</f>
        <v>14. 7. 2023</v>
      </c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0.8" customHeight="1">
      <c r="A11" s="36"/>
      <c r="B11" s="37"/>
      <c r="C11" s="36"/>
      <c r="D11" s="36"/>
      <c r="E11" s="36"/>
      <c r="F11" s="36"/>
      <c r="G11" s="36"/>
      <c r="H11" s="36"/>
      <c r="I11" s="36"/>
      <c r="J11" s="36"/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37"/>
      <c r="C12" s="36"/>
      <c r="D12" s="30" t="s">
        <v>24</v>
      </c>
      <c r="E12" s="36"/>
      <c r="F12" s="36"/>
      <c r="G12" s="36"/>
      <c r="H12" s="36"/>
      <c r="I12" s="30" t="s">
        <v>25</v>
      </c>
      <c r="J12" s="25" t="s">
        <v>1</v>
      </c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8" customHeight="1">
      <c r="A13" s="36"/>
      <c r="B13" s="37"/>
      <c r="C13" s="36"/>
      <c r="D13" s="36"/>
      <c r="E13" s="25" t="s">
        <v>26</v>
      </c>
      <c r="F13" s="36"/>
      <c r="G13" s="36"/>
      <c r="H13" s="36"/>
      <c r="I13" s="30" t="s">
        <v>27</v>
      </c>
      <c r="J13" s="25" t="s">
        <v>1</v>
      </c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6.96" customHeight="1">
      <c r="A14" s="36"/>
      <c r="B14" s="37"/>
      <c r="C14" s="36"/>
      <c r="D14" s="36"/>
      <c r="E14" s="36"/>
      <c r="F14" s="36"/>
      <c r="G14" s="36"/>
      <c r="H14" s="36"/>
      <c r="I14" s="36"/>
      <c r="J14" s="36"/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2" customHeight="1">
      <c r="A15" s="36"/>
      <c r="B15" s="37"/>
      <c r="C15" s="36"/>
      <c r="D15" s="30" t="s">
        <v>28</v>
      </c>
      <c r="E15" s="36"/>
      <c r="F15" s="36"/>
      <c r="G15" s="36"/>
      <c r="H15" s="36"/>
      <c r="I15" s="30" t="s">
        <v>25</v>
      </c>
      <c r="J15" s="31" t="str">
        <f>'Rekapitulace stavby'!AN13</f>
        <v>Vyplň údaj</v>
      </c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8" customHeight="1">
      <c r="A16" s="36"/>
      <c r="B16" s="37"/>
      <c r="C16" s="36"/>
      <c r="D16" s="36"/>
      <c r="E16" s="31" t="str">
        <f>'Rekapitulace stavby'!E14</f>
        <v>Vyplň údaj</v>
      </c>
      <c r="F16" s="25"/>
      <c r="G16" s="25"/>
      <c r="H16" s="25"/>
      <c r="I16" s="30" t="s">
        <v>27</v>
      </c>
      <c r="J16" s="31" t="str">
        <f>'Rekapitulace stavby'!AN14</f>
        <v>Vyplň údaj</v>
      </c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6.96" customHeight="1">
      <c r="A17" s="36"/>
      <c r="B17" s="37"/>
      <c r="C17" s="36"/>
      <c r="D17" s="36"/>
      <c r="E17" s="36"/>
      <c r="F17" s="36"/>
      <c r="G17" s="36"/>
      <c r="H17" s="36"/>
      <c r="I17" s="36"/>
      <c r="J17" s="36"/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2" customHeight="1">
      <c r="A18" s="36"/>
      <c r="B18" s="37"/>
      <c r="C18" s="36"/>
      <c r="D18" s="30" t="s">
        <v>30</v>
      </c>
      <c r="E18" s="36"/>
      <c r="F18" s="36"/>
      <c r="G18" s="36"/>
      <c r="H18" s="36"/>
      <c r="I18" s="30" t="s">
        <v>25</v>
      </c>
      <c r="J18" s="25" t="str">
        <f>IF('Rekapitulace stavby'!AN16="","",'Rekapitulace stavby'!AN16)</f>
        <v/>
      </c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8" customHeight="1">
      <c r="A19" s="36"/>
      <c r="B19" s="37"/>
      <c r="C19" s="36"/>
      <c r="D19" s="36"/>
      <c r="E19" s="25" t="str">
        <f>IF('Rekapitulace stavby'!E17="","",'Rekapitulace stavby'!E17)</f>
        <v xml:space="preserve"> </v>
      </c>
      <c r="F19" s="36"/>
      <c r="G19" s="36"/>
      <c r="H19" s="36"/>
      <c r="I19" s="30" t="s">
        <v>27</v>
      </c>
      <c r="J19" s="25" t="str">
        <f>IF('Rekapitulace stavby'!AN17="","",'Rekapitulace stavby'!AN17)</f>
        <v/>
      </c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6.96" customHeight="1">
      <c r="A20" s="36"/>
      <c r="B20" s="37"/>
      <c r="C20" s="36"/>
      <c r="D20" s="36"/>
      <c r="E20" s="36"/>
      <c r="F20" s="36"/>
      <c r="G20" s="36"/>
      <c r="H20" s="36"/>
      <c r="I20" s="36"/>
      <c r="J20" s="36"/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2" customHeight="1">
      <c r="A21" s="36"/>
      <c r="B21" s="37"/>
      <c r="C21" s="36"/>
      <c r="D21" s="30" t="s">
        <v>33</v>
      </c>
      <c r="E21" s="36"/>
      <c r="F21" s="36"/>
      <c r="G21" s="36"/>
      <c r="H21" s="36"/>
      <c r="I21" s="30" t="s">
        <v>25</v>
      </c>
      <c r="J21" s="25" t="s">
        <v>1</v>
      </c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8" customHeight="1">
      <c r="A22" s="36"/>
      <c r="B22" s="37"/>
      <c r="C22" s="36"/>
      <c r="D22" s="36"/>
      <c r="E22" s="25" t="s">
        <v>34</v>
      </c>
      <c r="F22" s="36"/>
      <c r="G22" s="36"/>
      <c r="H22" s="36"/>
      <c r="I22" s="30" t="s">
        <v>27</v>
      </c>
      <c r="J22" s="25" t="s">
        <v>1</v>
      </c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6.96" customHeight="1">
      <c r="A23" s="36"/>
      <c r="B23" s="37"/>
      <c r="C23" s="36"/>
      <c r="D23" s="36"/>
      <c r="E23" s="36"/>
      <c r="F23" s="36"/>
      <c r="G23" s="36"/>
      <c r="H23" s="36"/>
      <c r="I23" s="36"/>
      <c r="J23" s="36"/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2" customHeight="1">
      <c r="A24" s="36"/>
      <c r="B24" s="37"/>
      <c r="C24" s="36"/>
      <c r="D24" s="30" t="s">
        <v>35</v>
      </c>
      <c r="E24" s="36"/>
      <c r="F24" s="36"/>
      <c r="G24" s="36"/>
      <c r="H24" s="36"/>
      <c r="I24" s="36"/>
      <c r="J24" s="36"/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8" customFormat="1" ht="16.5" customHeight="1">
      <c r="A25" s="114"/>
      <c r="B25" s="115"/>
      <c r="C25" s="114"/>
      <c r="D25" s="114"/>
      <c r="E25" s="34" t="s">
        <v>1</v>
      </c>
      <c r="F25" s="34"/>
      <c r="G25" s="34"/>
      <c r="H25" s="34"/>
      <c r="I25" s="114"/>
      <c r="J25" s="114"/>
      <c r="K25" s="114"/>
      <c r="L25" s="116"/>
      <c r="S25" s="114"/>
      <c r="T25" s="114"/>
      <c r="U25" s="114"/>
      <c r="V25" s="114"/>
      <c r="W25" s="114"/>
      <c r="X25" s="114"/>
      <c r="Y25" s="114"/>
      <c r="Z25" s="114"/>
      <c r="AA25" s="114"/>
      <c r="AB25" s="114"/>
      <c r="AC25" s="114"/>
      <c r="AD25" s="114"/>
      <c r="AE25" s="114"/>
    </row>
    <row r="26" s="2" customFormat="1" ht="6.96" customHeight="1">
      <c r="A26" s="36"/>
      <c r="B26" s="37"/>
      <c r="C26" s="36"/>
      <c r="D26" s="36"/>
      <c r="E26" s="36"/>
      <c r="F26" s="36"/>
      <c r="G26" s="36"/>
      <c r="H26" s="36"/>
      <c r="I26" s="36"/>
      <c r="J26" s="36"/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37"/>
      <c r="C27" s="36"/>
      <c r="D27" s="88"/>
      <c r="E27" s="88"/>
      <c r="F27" s="88"/>
      <c r="G27" s="88"/>
      <c r="H27" s="88"/>
      <c r="I27" s="88"/>
      <c r="J27" s="88"/>
      <c r="K27" s="88"/>
      <c r="L27" s="53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25.44" customHeight="1">
      <c r="A28" s="36"/>
      <c r="B28" s="37"/>
      <c r="C28" s="36"/>
      <c r="D28" s="117" t="s">
        <v>36</v>
      </c>
      <c r="E28" s="36"/>
      <c r="F28" s="36"/>
      <c r="G28" s="36"/>
      <c r="H28" s="36"/>
      <c r="I28" s="36"/>
      <c r="J28" s="94">
        <f>ROUND(J122, 2)</f>
        <v>0</v>
      </c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37"/>
      <c r="C29" s="36"/>
      <c r="D29" s="88"/>
      <c r="E29" s="88"/>
      <c r="F29" s="88"/>
      <c r="G29" s="88"/>
      <c r="H29" s="88"/>
      <c r="I29" s="88"/>
      <c r="J29" s="88"/>
      <c r="K29" s="88"/>
      <c r="L29" s="53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14.4" customHeight="1">
      <c r="A30" s="36"/>
      <c r="B30" s="37"/>
      <c r="C30" s="36"/>
      <c r="D30" s="36"/>
      <c r="E30" s="36"/>
      <c r="F30" s="41" t="s">
        <v>38</v>
      </c>
      <c r="G30" s="36"/>
      <c r="H30" s="36"/>
      <c r="I30" s="41" t="s">
        <v>37</v>
      </c>
      <c r="J30" s="41" t="s">
        <v>39</v>
      </c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14.4" customHeight="1">
      <c r="A31" s="36"/>
      <c r="B31" s="37"/>
      <c r="C31" s="36"/>
      <c r="D31" s="118" t="s">
        <v>40</v>
      </c>
      <c r="E31" s="30" t="s">
        <v>41</v>
      </c>
      <c r="F31" s="119">
        <f>ROUND((SUM(BE122:BE191)),  2)</f>
        <v>0</v>
      </c>
      <c r="G31" s="36"/>
      <c r="H31" s="36"/>
      <c r="I31" s="120">
        <v>0.20999999999999999</v>
      </c>
      <c r="J31" s="119">
        <f>ROUND(((SUM(BE122:BE191))*I31),  2)</f>
        <v>0</v>
      </c>
      <c r="K31" s="36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37"/>
      <c r="C32" s="36"/>
      <c r="D32" s="36"/>
      <c r="E32" s="30" t="s">
        <v>42</v>
      </c>
      <c r="F32" s="119">
        <f>ROUND((SUM(BF122:BF191)),  2)</f>
        <v>0</v>
      </c>
      <c r="G32" s="36"/>
      <c r="H32" s="36"/>
      <c r="I32" s="120">
        <v>0.14999999999999999</v>
      </c>
      <c r="J32" s="119">
        <f>ROUND(((SUM(BF122:BF191))*I32),  2)</f>
        <v>0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hidden="1" s="2" customFormat="1" ht="14.4" customHeight="1">
      <c r="A33" s="36"/>
      <c r="B33" s="37"/>
      <c r="C33" s="36"/>
      <c r="D33" s="36"/>
      <c r="E33" s="30" t="s">
        <v>43</v>
      </c>
      <c r="F33" s="119">
        <f>ROUND((SUM(BG122:BG191)),  2)</f>
        <v>0</v>
      </c>
      <c r="G33" s="36"/>
      <c r="H33" s="36"/>
      <c r="I33" s="120">
        <v>0.20999999999999999</v>
      </c>
      <c r="J33" s="119">
        <f>0</f>
        <v>0</v>
      </c>
      <c r="K33" s="36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hidden="1" s="2" customFormat="1" ht="14.4" customHeight="1">
      <c r="A34" s="36"/>
      <c r="B34" s="37"/>
      <c r="C34" s="36"/>
      <c r="D34" s="36"/>
      <c r="E34" s="30" t="s">
        <v>44</v>
      </c>
      <c r="F34" s="119">
        <f>ROUND((SUM(BH122:BH191)),  2)</f>
        <v>0</v>
      </c>
      <c r="G34" s="36"/>
      <c r="H34" s="36"/>
      <c r="I34" s="120">
        <v>0.14999999999999999</v>
      </c>
      <c r="J34" s="119">
        <f>0</f>
        <v>0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37"/>
      <c r="C35" s="36"/>
      <c r="D35" s="36"/>
      <c r="E35" s="30" t="s">
        <v>45</v>
      </c>
      <c r="F35" s="119">
        <f>ROUND((SUM(BI122:BI191)),  2)</f>
        <v>0</v>
      </c>
      <c r="G35" s="36"/>
      <c r="H35" s="36"/>
      <c r="I35" s="120">
        <v>0</v>
      </c>
      <c r="J35" s="119">
        <f>0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6.96" customHeight="1">
      <c r="A36" s="36"/>
      <c r="B36" s="37"/>
      <c r="C36" s="36"/>
      <c r="D36" s="36"/>
      <c r="E36" s="36"/>
      <c r="F36" s="36"/>
      <c r="G36" s="36"/>
      <c r="H36" s="36"/>
      <c r="I36" s="36"/>
      <c r="J36" s="36"/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="2" customFormat="1" ht="25.44" customHeight="1">
      <c r="A37" s="36"/>
      <c r="B37" s="37"/>
      <c r="C37" s="121"/>
      <c r="D37" s="122" t="s">
        <v>46</v>
      </c>
      <c r="E37" s="79"/>
      <c r="F37" s="79"/>
      <c r="G37" s="123" t="s">
        <v>47</v>
      </c>
      <c r="H37" s="124" t="s">
        <v>48</v>
      </c>
      <c r="I37" s="79"/>
      <c r="J37" s="125">
        <f>SUM(J28:J35)</f>
        <v>0</v>
      </c>
      <c r="K37" s="12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14.4" customHeight="1">
      <c r="A38" s="36"/>
      <c r="B38" s="37"/>
      <c r="C38" s="36"/>
      <c r="D38" s="36"/>
      <c r="E38" s="36"/>
      <c r="F38" s="36"/>
      <c r="G38" s="36"/>
      <c r="H38" s="36"/>
      <c r="I38" s="36"/>
      <c r="J38" s="36"/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1" customFormat="1" ht="14.4" customHeight="1">
      <c r="B39" s="20"/>
      <c r="L39" s="20"/>
    </row>
    <row r="40" s="1" customFormat="1" ht="14.4" customHeight="1">
      <c r="B40" s="20"/>
      <c r="L40" s="20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3"/>
      <c r="D50" s="54" t="s">
        <v>49</v>
      </c>
      <c r="E50" s="55"/>
      <c r="F50" s="55"/>
      <c r="G50" s="54" t="s">
        <v>50</v>
      </c>
      <c r="H50" s="55"/>
      <c r="I50" s="55"/>
      <c r="J50" s="55"/>
      <c r="K50" s="55"/>
      <c r="L50" s="5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6"/>
      <c r="B61" s="37"/>
      <c r="C61" s="36"/>
      <c r="D61" s="56" t="s">
        <v>51</v>
      </c>
      <c r="E61" s="39"/>
      <c r="F61" s="127" t="s">
        <v>52</v>
      </c>
      <c r="G61" s="56" t="s">
        <v>51</v>
      </c>
      <c r="H61" s="39"/>
      <c r="I61" s="39"/>
      <c r="J61" s="128" t="s">
        <v>52</v>
      </c>
      <c r="K61" s="39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6"/>
      <c r="B65" s="37"/>
      <c r="C65" s="36"/>
      <c r="D65" s="54" t="s">
        <v>53</v>
      </c>
      <c r="E65" s="57"/>
      <c r="F65" s="57"/>
      <c r="G65" s="54" t="s">
        <v>54</v>
      </c>
      <c r="H65" s="57"/>
      <c r="I65" s="57"/>
      <c r="J65" s="57"/>
      <c r="K65" s="57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6"/>
      <c r="B76" s="37"/>
      <c r="C76" s="36"/>
      <c r="D76" s="56" t="s">
        <v>51</v>
      </c>
      <c r="E76" s="39"/>
      <c r="F76" s="127" t="s">
        <v>52</v>
      </c>
      <c r="G76" s="56" t="s">
        <v>51</v>
      </c>
      <c r="H76" s="39"/>
      <c r="I76" s="39"/>
      <c r="J76" s="128" t="s">
        <v>52</v>
      </c>
      <c r="K76" s="39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85</v>
      </c>
      <c r="D82" s="36"/>
      <c r="E82" s="36"/>
      <c r="F82" s="36"/>
      <c r="G82" s="36"/>
      <c r="H82" s="36"/>
      <c r="I82" s="36"/>
      <c r="J82" s="36"/>
      <c r="K82" s="36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6"/>
      <c r="E84" s="36"/>
      <c r="F84" s="36"/>
      <c r="G84" s="36"/>
      <c r="H84" s="36"/>
      <c r="I84" s="36"/>
      <c r="J84" s="36"/>
      <c r="K84" s="36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6"/>
      <c r="D85" s="36"/>
      <c r="E85" s="65" t="str">
        <f>E7</f>
        <v>Oprava omítek a malba na schodišti</v>
      </c>
      <c r="F85" s="36"/>
      <c r="G85" s="36"/>
      <c r="H85" s="36"/>
      <c r="I85" s="36"/>
      <c r="J85" s="36"/>
      <c r="K85" s="36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6.96" customHeight="1">
      <c r="A86" s="36"/>
      <c r="B86" s="37"/>
      <c r="C86" s="36"/>
      <c r="D86" s="36"/>
      <c r="E86" s="36"/>
      <c r="F86" s="36"/>
      <c r="G86" s="36"/>
      <c r="H86" s="36"/>
      <c r="I86" s="36"/>
      <c r="J86" s="36"/>
      <c r="K86" s="36"/>
      <c r="L86" s="53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2" customHeight="1">
      <c r="A87" s="36"/>
      <c r="B87" s="37"/>
      <c r="C87" s="30" t="s">
        <v>20</v>
      </c>
      <c r="D87" s="36"/>
      <c r="E87" s="36"/>
      <c r="F87" s="25" t="str">
        <f>F10</f>
        <v>Moravské náměstí 15,Brno</v>
      </c>
      <c r="G87" s="36"/>
      <c r="H87" s="36"/>
      <c r="I87" s="30" t="s">
        <v>22</v>
      </c>
      <c r="J87" s="67" t="str">
        <f>IF(J10="","",J10)</f>
        <v>14. 7. 2023</v>
      </c>
      <c r="K87" s="36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36"/>
      <c r="J88" s="36"/>
      <c r="K88" s="36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5.15" customHeight="1">
      <c r="A89" s="36"/>
      <c r="B89" s="37"/>
      <c r="C89" s="30" t="s">
        <v>24</v>
      </c>
      <c r="D89" s="36"/>
      <c r="E89" s="36"/>
      <c r="F89" s="25" t="str">
        <f>E13</f>
        <v>MmBrna,OSM Husova 3,Brno</v>
      </c>
      <c r="G89" s="36"/>
      <c r="H89" s="36"/>
      <c r="I89" s="30" t="s">
        <v>30</v>
      </c>
      <c r="J89" s="34" t="str">
        <f>E19</f>
        <v xml:space="preserve"> </v>
      </c>
      <c r="K89" s="36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15.15" customHeight="1">
      <c r="A90" s="36"/>
      <c r="B90" s="37"/>
      <c r="C90" s="30" t="s">
        <v>28</v>
      </c>
      <c r="D90" s="36"/>
      <c r="E90" s="36"/>
      <c r="F90" s="25" t="str">
        <f>IF(E16="","",E16)</f>
        <v>Vyplň údaj</v>
      </c>
      <c r="G90" s="36"/>
      <c r="H90" s="36"/>
      <c r="I90" s="30" t="s">
        <v>33</v>
      </c>
      <c r="J90" s="34" t="str">
        <f>E22</f>
        <v>Radka Volková</v>
      </c>
      <c r="K90" s="36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0.32" customHeight="1">
      <c r="A91" s="36"/>
      <c r="B91" s="37"/>
      <c r="C91" s="36"/>
      <c r="D91" s="36"/>
      <c r="E91" s="36"/>
      <c r="F91" s="36"/>
      <c r="G91" s="36"/>
      <c r="H91" s="36"/>
      <c r="I91" s="36"/>
      <c r="J91" s="36"/>
      <c r="K91" s="36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29.28" customHeight="1">
      <c r="A92" s="36"/>
      <c r="B92" s="37"/>
      <c r="C92" s="129" t="s">
        <v>86</v>
      </c>
      <c r="D92" s="121"/>
      <c r="E92" s="121"/>
      <c r="F92" s="121"/>
      <c r="G92" s="121"/>
      <c r="H92" s="121"/>
      <c r="I92" s="121"/>
      <c r="J92" s="130" t="s">
        <v>87</v>
      </c>
      <c r="K92" s="121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6"/>
      <c r="D93" s="36"/>
      <c r="E93" s="36"/>
      <c r="F93" s="36"/>
      <c r="G93" s="36"/>
      <c r="H93" s="36"/>
      <c r="I93" s="36"/>
      <c r="J93" s="36"/>
      <c r="K93" s="36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2.8" customHeight="1">
      <c r="A94" s="36"/>
      <c r="B94" s="37"/>
      <c r="C94" s="131" t="s">
        <v>88</v>
      </c>
      <c r="D94" s="36"/>
      <c r="E94" s="36"/>
      <c r="F94" s="36"/>
      <c r="G94" s="36"/>
      <c r="H94" s="36"/>
      <c r="I94" s="36"/>
      <c r="J94" s="94">
        <f>J122</f>
        <v>0</v>
      </c>
      <c r="K94" s="36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U94" s="17" t="s">
        <v>89</v>
      </c>
    </row>
    <row r="95" s="9" customFormat="1" ht="24.96" customHeight="1">
      <c r="A95" s="9"/>
      <c r="B95" s="132"/>
      <c r="C95" s="9"/>
      <c r="D95" s="133" t="s">
        <v>90</v>
      </c>
      <c r="E95" s="134"/>
      <c r="F95" s="134"/>
      <c r="G95" s="134"/>
      <c r="H95" s="134"/>
      <c r="I95" s="134"/>
      <c r="J95" s="135">
        <f>J123</f>
        <v>0</v>
      </c>
      <c r="K95" s="9"/>
      <c r="L95" s="132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36"/>
      <c r="C96" s="10"/>
      <c r="D96" s="137" t="s">
        <v>91</v>
      </c>
      <c r="E96" s="138"/>
      <c r="F96" s="138"/>
      <c r="G96" s="138"/>
      <c r="H96" s="138"/>
      <c r="I96" s="138"/>
      <c r="J96" s="139">
        <f>J124</f>
        <v>0</v>
      </c>
      <c r="K96" s="10"/>
      <c r="L96" s="136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36"/>
      <c r="C97" s="10"/>
      <c r="D97" s="137" t="s">
        <v>92</v>
      </c>
      <c r="E97" s="138"/>
      <c r="F97" s="138"/>
      <c r="G97" s="138"/>
      <c r="H97" s="138"/>
      <c r="I97" s="138"/>
      <c r="J97" s="139">
        <f>J144</f>
        <v>0</v>
      </c>
      <c r="K97" s="10"/>
      <c r="L97" s="136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36"/>
      <c r="C98" s="10"/>
      <c r="D98" s="137" t="s">
        <v>93</v>
      </c>
      <c r="E98" s="138"/>
      <c r="F98" s="138"/>
      <c r="G98" s="138"/>
      <c r="H98" s="138"/>
      <c r="I98" s="138"/>
      <c r="J98" s="139">
        <f>J166</f>
        <v>0</v>
      </c>
      <c r="K98" s="10"/>
      <c r="L98" s="13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36"/>
      <c r="C99" s="10"/>
      <c r="D99" s="137" t="s">
        <v>94</v>
      </c>
      <c r="E99" s="138"/>
      <c r="F99" s="138"/>
      <c r="G99" s="138"/>
      <c r="H99" s="138"/>
      <c r="I99" s="138"/>
      <c r="J99" s="139">
        <f>J172</f>
        <v>0</v>
      </c>
      <c r="K99" s="10"/>
      <c r="L99" s="13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32"/>
      <c r="C100" s="9"/>
      <c r="D100" s="133" t="s">
        <v>95</v>
      </c>
      <c r="E100" s="134"/>
      <c r="F100" s="134"/>
      <c r="G100" s="134"/>
      <c r="H100" s="134"/>
      <c r="I100" s="134"/>
      <c r="J100" s="135">
        <f>J174</f>
        <v>0</v>
      </c>
      <c r="K100" s="9"/>
      <c r="L100" s="132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36"/>
      <c r="C101" s="10"/>
      <c r="D101" s="137" t="s">
        <v>96</v>
      </c>
      <c r="E101" s="138"/>
      <c r="F101" s="138"/>
      <c r="G101" s="138"/>
      <c r="H101" s="138"/>
      <c r="I101" s="138"/>
      <c r="J101" s="139">
        <f>J175</f>
        <v>0</v>
      </c>
      <c r="K101" s="10"/>
      <c r="L101" s="13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32"/>
      <c r="C102" s="9"/>
      <c r="D102" s="133" t="s">
        <v>97</v>
      </c>
      <c r="E102" s="134"/>
      <c r="F102" s="134"/>
      <c r="G102" s="134"/>
      <c r="H102" s="134"/>
      <c r="I102" s="134"/>
      <c r="J102" s="135">
        <f>J187</f>
        <v>0</v>
      </c>
      <c r="K102" s="9"/>
      <c r="L102" s="132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36"/>
      <c r="C103" s="10"/>
      <c r="D103" s="137" t="s">
        <v>98</v>
      </c>
      <c r="E103" s="138"/>
      <c r="F103" s="138"/>
      <c r="G103" s="138"/>
      <c r="H103" s="138"/>
      <c r="I103" s="138"/>
      <c r="J103" s="139">
        <f>J188</f>
        <v>0</v>
      </c>
      <c r="K103" s="10"/>
      <c r="L103" s="13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36"/>
      <c r="C104" s="10"/>
      <c r="D104" s="137" t="s">
        <v>99</v>
      </c>
      <c r="E104" s="138"/>
      <c r="F104" s="138"/>
      <c r="G104" s="138"/>
      <c r="H104" s="138"/>
      <c r="I104" s="138"/>
      <c r="J104" s="139">
        <f>J190</f>
        <v>0</v>
      </c>
      <c r="K104" s="10"/>
      <c r="L104" s="13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6"/>
      <c r="B105" s="37"/>
      <c r="C105" s="36"/>
      <c r="D105" s="36"/>
      <c r="E105" s="36"/>
      <c r="F105" s="36"/>
      <c r="G105" s="36"/>
      <c r="H105" s="36"/>
      <c r="I105" s="36"/>
      <c r="J105" s="36"/>
      <c r="K105" s="36"/>
      <c r="L105" s="53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6.96" customHeight="1">
      <c r="A106" s="36"/>
      <c r="B106" s="58"/>
      <c r="C106" s="59"/>
      <c r="D106" s="59"/>
      <c r="E106" s="59"/>
      <c r="F106" s="59"/>
      <c r="G106" s="59"/>
      <c r="H106" s="59"/>
      <c r="I106" s="59"/>
      <c r="J106" s="59"/>
      <c r="K106" s="59"/>
      <c r="L106" s="53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10" s="2" customFormat="1" ht="6.96" customHeight="1">
      <c r="A110" s="36"/>
      <c r="B110" s="60"/>
      <c r="C110" s="61"/>
      <c r="D110" s="61"/>
      <c r="E110" s="61"/>
      <c r="F110" s="61"/>
      <c r="G110" s="61"/>
      <c r="H110" s="61"/>
      <c r="I110" s="61"/>
      <c r="J110" s="61"/>
      <c r="K110" s="61"/>
      <c r="L110" s="53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24.96" customHeight="1">
      <c r="A111" s="36"/>
      <c r="B111" s="37"/>
      <c r="C111" s="21" t="s">
        <v>100</v>
      </c>
      <c r="D111" s="36"/>
      <c r="E111" s="36"/>
      <c r="F111" s="36"/>
      <c r="G111" s="36"/>
      <c r="H111" s="36"/>
      <c r="I111" s="36"/>
      <c r="J111" s="36"/>
      <c r="K111" s="36"/>
      <c r="L111" s="53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6.96" customHeight="1">
      <c r="A112" s="36"/>
      <c r="B112" s="37"/>
      <c r="C112" s="36"/>
      <c r="D112" s="36"/>
      <c r="E112" s="36"/>
      <c r="F112" s="36"/>
      <c r="G112" s="36"/>
      <c r="H112" s="36"/>
      <c r="I112" s="36"/>
      <c r="J112" s="36"/>
      <c r="K112" s="36"/>
      <c r="L112" s="53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2" customHeight="1">
      <c r="A113" s="36"/>
      <c r="B113" s="37"/>
      <c r="C113" s="30" t="s">
        <v>16</v>
      </c>
      <c r="D113" s="36"/>
      <c r="E113" s="36"/>
      <c r="F113" s="36"/>
      <c r="G113" s="36"/>
      <c r="H113" s="36"/>
      <c r="I113" s="36"/>
      <c r="J113" s="36"/>
      <c r="K113" s="36"/>
      <c r="L113" s="53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6.5" customHeight="1">
      <c r="A114" s="36"/>
      <c r="B114" s="37"/>
      <c r="C114" s="36"/>
      <c r="D114" s="36"/>
      <c r="E114" s="65" t="str">
        <f>E7</f>
        <v>Oprava omítek a malba na schodišti</v>
      </c>
      <c r="F114" s="36"/>
      <c r="G114" s="36"/>
      <c r="H114" s="36"/>
      <c r="I114" s="36"/>
      <c r="J114" s="36"/>
      <c r="K114" s="36"/>
      <c r="L114" s="53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6.96" customHeight="1">
      <c r="A115" s="36"/>
      <c r="B115" s="37"/>
      <c r="C115" s="36"/>
      <c r="D115" s="36"/>
      <c r="E115" s="36"/>
      <c r="F115" s="36"/>
      <c r="G115" s="36"/>
      <c r="H115" s="36"/>
      <c r="I115" s="36"/>
      <c r="J115" s="36"/>
      <c r="K115" s="36"/>
      <c r="L115" s="53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2" customHeight="1">
      <c r="A116" s="36"/>
      <c r="B116" s="37"/>
      <c r="C116" s="30" t="s">
        <v>20</v>
      </c>
      <c r="D116" s="36"/>
      <c r="E116" s="36"/>
      <c r="F116" s="25" t="str">
        <f>F10</f>
        <v>Moravské náměstí 15,Brno</v>
      </c>
      <c r="G116" s="36"/>
      <c r="H116" s="36"/>
      <c r="I116" s="30" t="s">
        <v>22</v>
      </c>
      <c r="J116" s="67" t="str">
        <f>IF(J10="","",J10)</f>
        <v>14. 7. 2023</v>
      </c>
      <c r="K116" s="36"/>
      <c r="L116" s="53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6.96" customHeight="1">
      <c r="A117" s="36"/>
      <c r="B117" s="37"/>
      <c r="C117" s="36"/>
      <c r="D117" s="36"/>
      <c r="E117" s="36"/>
      <c r="F117" s="36"/>
      <c r="G117" s="36"/>
      <c r="H117" s="36"/>
      <c r="I117" s="36"/>
      <c r="J117" s="36"/>
      <c r="K117" s="36"/>
      <c r="L117" s="53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5.15" customHeight="1">
      <c r="A118" s="36"/>
      <c r="B118" s="37"/>
      <c r="C118" s="30" t="s">
        <v>24</v>
      </c>
      <c r="D118" s="36"/>
      <c r="E118" s="36"/>
      <c r="F118" s="25" t="str">
        <f>E13</f>
        <v>MmBrna,OSM Husova 3,Brno</v>
      </c>
      <c r="G118" s="36"/>
      <c r="H118" s="36"/>
      <c r="I118" s="30" t="s">
        <v>30</v>
      </c>
      <c r="J118" s="34" t="str">
        <f>E19</f>
        <v xml:space="preserve"> </v>
      </c>
      <c r="K118" s="36"/>
      <c r="L118" s="53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5.15" customHeight="1">
      <c r="A119" s="36"/>
      <c r="B119" s="37"/>
      <c r="C119" s="30" t="s">
        <v>28</v>
      </c>
      <c r="D119" s="36"/>
      <c r="E119" s="36"/>
      <c r="F119" s="25" t="str">
        <f>IF(E16="","",E16)</f>
        <v>Vyplň údaj</v>
      </c>
      <c r="G119" s="36"/>
      <c r="H119" s="36"/>
      <c r="I119" s="30" t="s">
        <v>33</v>
      </c>
      <c r="J119" s="34" t="str">
        <f>E22</f>
        <v>Radka Volková</v>
      </c>
      <c r="K119" s="36"/>
      <c r="L119" s="53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0.32" customHeight="1">
      <c r="A120" s="36"/>
      <c r="B120" s="37"/>
      <c r="C120" s="36"/>
      <c r="D120" s="36"/>
      <c r="E120" s="36"/>
      <c r="F120" s="36"/>
      <c r="G120" s="36"/>
      <c r="H120" s="36"/>
      <c r="I120" s="36"/>
      <c r="J120" s="36"/>
      <c r="K120" s="36"/>
      <c r="L120" s="53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11" customFormat="1" ht="29.28" customHeight="1">
      <c r="A121" s="140"/>
      <c r="B121" s="141"/>
      <c r="C121" s="142" t="s">
        <v>101</v>
      </c>
      <c r="D121" s="143" t="s">
        <v>61</v>
      </c>
      <c r="E121" s="143" t="s">
        <v>57</v>
      </c>
      <c r="F121" s="143" t="s">
        <v>58</v>
      </c>
      <c r="G121" s="143" t="s">
        <v>102</v>
      </c>
      <c r="H121" s="143" t="s">
        <v>103</v>
      </c>
      <c r="I121" s="143" t="s">
        <v>104</v>
      </c>
      <c r="J121" s="143" t="s">
        <v>87</v>
      </c>
      <c r="K121" s="144" t="s">
        <v>105</v>
      </c>
      <c r="L121" s="145"/>
      <c r="M121" s="84" t="s">
        <v>1</v>
      </c>
      <c r="N121" s="85" t="s">
        <v>40</v>
      </c>
      <c r="O121" s="85" t="s">
        <v>106</v>
      </c>
      <c r="P121" s="85" t="s">
        <v>107</v>
      </c>
      <c r="Q121" s="85" t="s">
        <v>108</v>
      </c>
      <c r="R121" s="85" t="s">
        <v>109</v>
      </c>
      <c r="S121" s="85" t="s">
        <v>110</v>
      </c>
      <c r="T121" s="86" t="s">
        <v>111</v>
      </c>
      <c r="U121" s="140"/>
      <c r="V121" s="140"/>
      <c r="W121" s="140"/>
      <c r="X121" s="140"/>
      <c r="Y121" s="140"/>
      <c r="Z121" s="140"/>
      <c r="AA121" s="140"/>
      <c r="AB121" s="140"/>
      <c r="AC121" s="140"/>
      <c r="AD121" s="140"/>
      <c r="AE121" s="140"/>
    </row>
    <row r="122" s="2" customFormat="1" ht="22.8" customHeight="1">
      <c r="A122" s="36"/>
      <c r="B122" s="37"/>
      <c r="C122" s="91" t="s">
        <v>112</v>
      </c>
      <c r="D122" s="36"/>
      <c r="E122" s="36"/>
      <c r="F122" s="36"/>
      <c r="G122" s="36"/>
      <c r="H122" s="36"/>
      <c r="I122" s="36"/>
      <c r="J122" s="146">
        <f>BK122</f>
        <v>0</v>
      </c>
      <c r="K122" s="36"/>
      <c r="L122" s="37"/>
      <c r="M122" s="87"/>
      <c r="N122" s="71"/>
      <c r="O122" s="88"/>
      <c r="P122" s="147">
        <f>P123+P174+P187</f>
        <v>0</v>
      </c>
      <c r="Q122" s="88"/>
      <c r="R122" s="147">
        <f>R123+R174+R187</f>
        <v>3.2259390400000001</v>
      </c>
      <c r="S122" s="88"/>
      <c r="T122" s="148">
        <f>T123+T174+T187</f>
        <v>1.8617081699999998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7" t="s">
        <v>75</v>
      </c>
      <c r="AU122" s="17" t="s">
        <v>89</v>
      </c>
      <c r="BK122" s="149">
        <f>BK123+BK174+BK187</f>
        <v>0</v>
      </c>
    </row>
    <row r="123" s="12" customFormat="1" ht="25.92" customHeight="1">
      <c r="A123" s="12"/>
      <c r="B123" s="150"/>
      <c r="C123" s="12"/>
      <c r="D123" s="151" t="s">
        <v>75</v>
      </c>
      <c r="E123" s="152" t="s">
        <v>113</v>
      </c>
      <c r="F123" s="152" t="s">
        <v>114</v>
      </c>
      <c r="G123" s="12"/>
      <c r="H123" s="12"/>
      <c r="I123" s="153"/>
      <c r="J123" s="154">
        <f>BK123</f>
        <v>0</v>
      </c>
      <c r="K123" s="12"/>
      <c r="L123" s="150"/>
      <c r="M123" s="155"/>
      <c r="N123" s="156"/>
      <c r="O123" s="156"/>
      <c r="P123" s="157">
        <f>P124+P144+P166+P172</f>
        <v>0</v>
      </c>
      <c r="Q123" s="156"/>
      <c r="R123" s="157">
        <f>R124+R144+R166+R172</f>
        <v>2.60652675</v>
      </c>
      <c r="S123" s="156"/>
      <c r="T123" s="158">
        <f>T124+T144+T166+T172</f>
        <v>1.7319399999999998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51" t="s">
        <v>81</v>
      </c>
      <c r="AT123" s="159" t="s">
        <v>75</v>
      </c>
      <c r="AU123" s="159" t="s">
        <v>76</v>
      </c>
      <c r="AY123" s="151" t="s">
        <v>115</v>
      </c>
      <c r="BK123" s="160">
        <f>BK124+BK144+BK166+BK172</f>
        <v>0</v>
      </c>
    </row>
    <row r="124" s="12" customFormat="1" ht="22.8" customHeight="1">
      <c r="A124" s="12"/>
      <c r="B124" s="150"/>
      <c r="C124" s="12"/>
      <c r="D124" s="151" t="s">
        <v>75</v>
      </c>
      <c r="E124" s="161" t="s">
        <v>116</v>
      </c>
      <c r="F124" s="161" t="s">
        <v>117</v>
      </c>
      <c r="G124" s="12"/>
      <c r="H124" s="12"/>
      <c r="I124" s="153"/>
      <c r="J124" s="162">
        <f>BK124</f>
        <v>0</v>
      </c>
      <c r="K124" s="12"/>
      <c r="L124" s="150"/>
      <c r="M124" s="155"/>
      <c r="N124" s="156"/>
      <c r="O124" s="156"/>
      <c r="P124" s="157">
        <f>SUM(P125:P143)</f>
        <v>0</v>
      </c>
      <c r="Q124" s="156"/>
      <c r="R124" s="157">
        <f>SUM(R125:R143)</f>
        <v>2.5883745</v>
      </c>
      <c r="S124" s="156"/>
      <c r="T124" s="158">
        <f>SUM(T125:T143)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51" t="s">
        <v>81</v>
      </c>
      <c r="AT124" s="159" t="s">
        <v>75</v>
      </c>
      <c r="AU124" s="159" t="s">
        <v>81</v>
      </c>
      <c r="AY124" s="151" t="s">
        <v>115</v>
      </c>
      <c r="BK124" s="160">
        <f>SUM(BK125:BK143)</f>
        <v>0</v>
      </c>
    </row>
    <row r="125" s="2" customFormat="1" ht="24.15" customHeight="1">
      <c r="A125" s="36"/>
      <c r="B125" s="163"/>
      <c r="C125" s="164" t="s">
        <v>81</v>
      </c>
      <c r="D125" s="164" t="s">
        <v>118</v>
      </c>
      <c r="E125" s="165" t="s">
        <v>119</v>
      </c>
      <c r="F125" s="166" t="s">
        <v>120</v>
      </c>
      <c r="G125" s="167" t="s">
        <v>121</v>
      </c>
      <c r="H125" s="168">
        <v>12</v>
      </c>
      <c r="I125" s="169"/>
      <c r="J125" s="170">
        <f>ROUND(I125*H125,2)</f>
        <v>0</v>
      </c>
      <c r="K125" s="166" t="s">
        <v>122</v>
      </c>
      <c r="L125" s="37"/>
      <c r="M125" s="171" t="s">
        <v>1</v>
      </c>
      <c r="N125" s="172" t="s">
        <v>41</v>
      </c>
      <c r="O125" s="75"/>
      <c r="P125" s="173">
        <f>O125*H125</f>
        <v>0</v>
      </c>
      <c r="Q125" s="173">
        <v>0.016899999999999998</v>
      </c>
      <c r="R125" s="173">
        <f>Q125*H125</f>
        <v>0.20279999999999998</v>
      </c>
      <c r="S125" s="173">
        <v>0</v>
      </c>
      <c r="T125" s="174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175" t="s">
        <v>123</v>
      </c>
      <c r="AT125" s="175" t="s">
        <v>118</v>
      </c>
      <c r="AU125" s="175" t="s">
        <v>83</v>
      </c>
      <c r="AY125" s="17" t="s">
        <v>115</v>
      </c>
      <c r="BE125" s="176">
        <f>IF(N125="základní",J125,0)</f>
        <v>0</v>
      </c>
      <c r="BF125" s="176">
        <f>IF(N125="snížená",J125,0)</f>
        <v>0</v>
      </c>
      <c r="BG125" s="176">
        <f>IF(N125="zákl. přenesená",J125,0)</f>
        <v>0</v>
      </c>
      <c r="BH125" s="176">
        <f>IF(N125="sníž. přenesená",J125,0)</f>
        <v>0</v>
      </c>
      <c r="BI125" s="176">
        <f>IF(N125="nulová",J125,0)</f>
        <v>0</v>
      </c>
      <c r="BJ125" s="17" t="s">
        <v>81</v>
      </c>
      <c r="BK125" s="176">
        <f>ROUND(I125*H125,2)</f>
        <v>0</v>
      </c>
      <c r="BL125" s="17" t="s">
        <v>123</v>
      </c>
      <c r="BM125" s="175" t="s">
        <v>124</v>
      </c>
    </row>
    <row r="126" s="2" customFormat="1" ht="24.15" customHeight="1">
      <c r="A126" s="36"/>
      <c r="B126" s="163"/>
      <c r="C126" s="164" t="s">
        <v>83</v>
      </c>
      <c r="D126" s="164" t="s">
        <v>118</v>
      </c>
      <c r="E126" s="165" t="s">
        <v>125</v>
      </c>
      <c r="F126" s="166" t="s">
        <v>126</v>
      </c>
      <c r="G126" s="167" t="s">
        <v>121</v>
      </c>
      <c r="H126" s="168">
        <v>12</v>
      </c>
      <c r="I126" s="169"/>
      <c r="J126" s="170">
        <f>ROUND(I126*H126,2)</f>
        <v>0</v>
      </c>
      <c r="K126" s="166" t="s">
        <v>122</v>
      </c>
      <c r="L126" s="37"/>
      <c r="M126" s="171" t="s">
        <v>1</v>
      </c>
      <c r="N126" s="172" t="s">
        <v>41</v>
      </c>
      <c r="O126" s="75"/>
      <c r="P126" s="173">
        <f>O126*H126</f>
        <v>0</v>
      </c>
      <c r="Q126" s="173">
        <v>0.0043800000000000002</v>
      </c>
      <c r="R126" s="173">
        <f>Q126*H126</f>
        <v>0.052560000000000003</v>
      </c>
      <c r="S126" s="173">
        <v>0</v>
      </c>
      <c r="T126" s="174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75" t="s">
        <v>123</v>
      </c>
      <c r="AT126" s="175" t="s">
        <v>118</v>
      </c>
      <c r="AU126" s="175" t="s">
        <v>83</v>
      </c>
      <c r="AY126" s="17" t="s">
        <v>115</v>
      </c>
      <c r="BE126" s="176">
        <f>IF(N126="základní",J126,0)</f>
        <v>0</v>
      </c>
      <c r="BF126" s="176">
        <f>IF(N126="snížená",J126,0)</f>
        <v>0</v>
      </c>
      <c r="BG126" s="176">
        <f>IF(N126="zákl. přenesená",J126,0)</f>
        <v>0</v>
      </c>
      <c r="BH126" s="176">
        <f>IF(N126="sníž. přenesená",J126,0)</f>
        <v>0</v>
      </c>
      <c r="BI126" s="176">
        <f>IF(N126="nulová",J126,0)</f>
        <v>0</v>
      </c>
      <c r="BJ126" s="17" t="s">
        <v>81</v>
      </c>
      <c r="BK126" s="176">
        <f>ROUND(I126*H126,2)</f>
        <v>0</v>
      </c>
      <c r="BL126" s="17" t="s">
        <v>123</v>
      </c>
      <c r="BM126" s="175" t="s">
        <v>127</v>
      </c>
    </row>
    <row r="127" s="13" customFormat="1">
      <c r="A127" s="13"/>
      <c r="B127" s="177"/>
      <c r="C127" s="13"/>
      <c r="D127" s="178" t="s">
        <v>128</v>
      </c>
      <c r="E127" s="179" t="s">
        <v>1</v>
      </c>
      <c r="F127" s="180" t="s">
        <v>129</v>
      </c>
      <c r="G127" s="13"/>
      <c r="H127" s="181">
        <v>12</v>
      </c>
      <c r="I127" s="182"/>
      <c r="J127" s="13"/>
      <c r="K127" s="13"/>
      <c r="L127" s="177"/>
      <c r="M127" s="183"/>
      <c r="N127" s="184"/>
      <c r="O127" s="184"/>
      <c r="P127" s="184"/>
      <c r="Q127" s="184"/>
      <c r="R127" s="184"/>
      <c r="S127" s="184"/>
      <c r="T127" s="185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179" t="s">
        <v>128</v>
      </c>
      <c r="AU127" s="179" t="s">
        <v>83</v>
      </c>
      <c r="AV127" s="13" t="s">
        <v>83</v>
      </c>
      <c r="AW127" s="13" t="s">
        <v>32</v>
      </c>
      <c r="AX127" s="13" t="s">
        <v>81</v>
      </c>
      <c r="AY127" s="179" t="s">
        <v>115</v>
      </c>
    </row>
    <row r="128" s="2" customFormat="1" ht="24.15" customHeight="1">
      <c r="A128" s="36"/>
      <c r="B128" s="163"/>
      <c r="C128" s="164" t="s">
        <v>130</v>
      </c>
      <c r="D128" s="164" t="s">
        <v>118</v>
      </c>
      <c r="E128" s="165" t="s">
        <v>131</v>
      </c>
      <c r="F128" s="166" t="s">
        <v>132</v>
      </c>
      <c r="G128" s="167" t="s">
        <v>121</v>
      </c>
      <c r="H128" s="168">
        <v>12</v>
      </c>
      <c r="I128" s="169"/>
      <c r="J128" s="170">
        <f>ROUND(I128*H128,2)</f>
        <v>0</v>
      </c>
      <c r="K128" s="166" t="s">
        <v>122</v>
      </c>
      <c r="L128" s="37"/>
      <c r="M128" s="171" t="s">
        <v>1</v>
      </c>
      <c r="N128" s="172" t="s">
        <v>41</v>
      </c>
      <c r="O128" s="75"/>
      <c r="P128" s="173">
        <f>O128*H128</f>
        <v>0</v>
      </c>
      <c r="Q128" s="173">
        <v>0.0030000000000000001</v>
      </c>
      <c r="R128" s="173">
        <f>Q128*H128</f>
        <v>0.036000000000000004</v>
      </c>
      <c r="S128" s="173">
        <v>0</v>
      </c>
      <c r="T128" s="174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75" t="s">
        <v>123</v>
      </c>
      <c r="AT128" s="175" t="s">
        <v>118</v>
      </c>
      <c r="AU128" s="175" t="s">
        <v>83</v>
      </c>
      <c r="AY128" s="17" t="s">
        <v>115</v>
      </c>
      <c r="BE128" s="176">
        <f>IF(N128="základní",J128,0)</f>
        <v>0</v>
      </c>
      <c r="BF128" s="176">
        <f>IF(N128="snížená",J128,0)</f>
        <v>0</v>
      </c>
      <c r="BG128" s="176">
        <f>IF(N128="zákl. přenesená",J128,0)</f>
        <v>0</v>
      </c>
      <c r="BH128" s="176">
        <f>IF(N128="sníž. přenesená",J128,0)</f>
        <v>0</v>
      </c>
      <c r="BI128" s="176">
        <f>IF(N128="nulová",J128,0)</f>
        <v>0</v>
      </c>
      <c r="BJ128" s="17" t="s">
        <v>81</v>
      </c>
      <c r="BK128" s="176">
        <f>ROUND(I128*H128,2)</f>
        <v>0</v>
      </c>
      <c r="BL128" s="17" t="s">
        <v>123</v>
      </c>
      <c r="BM128" s="175" t="s">
        <v>133</v>
      </c>
    </row>
    <row r="129" s="2" customFormat="1" ht="24.15" customHeight="1">
      <c r="A129" s="36"/>
      <c r="B129" s="163"/>
      <c r="C129" s="164" t="s">
        <v>123</v>
      </c>
      <c r="D129" s="164" t="s">
        <v>118</v>
      </c>
      <c r="E129" s="165" t="s">
        <v>134</v>
      </c>
      <c r="F129" s="166" t="s">
        <v>135</v>
      </c>
      <c r="G129" s="167" t="s">
        <v>121</v>
      </c>
      <c r="H129" s="168">
        <v>88.108999999999995</v>
      </c>
      <c r="I129" s="169"/>
      <c r="J129" s="170">
        <f>ROUND(I129*H129,2)</f>
        <v>0</v>
      </c>
      <c r="K129" s="166" t="s">
        <v>1</v>
      </c>
      <c r="L129" s="37"/>
      <c r="M129" s="171" t="s">
        <v>1</v>
      </c>
      <c r="N129" s="172" t="s">
        <v>41</v>
      </c>
      <c r="O129" s="75"/>
      <c r="P129" s="173">
        <f>O129*H129</f>
        <v>0</v>
      </c>
      <c r="Q129" s="173">
        <v>0.0057000000000000002</v>
      </c>
      <c r="R129" s="173">
        <f>Q129*H129</f>
        <v>0.50222129999999998</v>
      </c>
      <c r="S129" s="173">
        <v>0</v>
      </c>
      <c r="T129" s="174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175" t="s">
        <v>123</v>
      </c>
      <c r="AT129" s="175" t="s">
        <v>118</v>
      </c>
      <c r="AU129" s="175" t="s">
        <v>83</v>
      </c>
      <c r="AY129" s="17" t="s">
        <v>115</v>
      </c>
      <c r="BE129" s="176">
        <f>IF(N129="základní",J129,0)</f>
        <v>0</v>
      </c>
      <c r="BF129" s="176">
        <f>IF(N129="snížená",J129,0)</f>
        <v>0</v>
      </c>
      <c r="BG129" s="176">
        <f>IF(N129="zákl. přenesená",J129,0)</f>
        <v>0</v>
      </c>
      <c r="BH129" s="176">
        <f>IF(N129="sníž. přenesená",J129,0)</f>
        <v>0</v>
      </c>
      <c r="BI129" s="176">
        <f>IF(N129="nulová",J129,0)</f>
        <v>0</v>
      </c>
      <c r="BJ129" s="17" t="s">
        <v>81</v>
      </c>
      <c r="BK129" s="176">
        <f>ROUND(I129*H129,2)</f>
        <v>0</v>
      </c>
      <c r="BL129" s="17" t="s">
        <v>123</v>
      </c>
      <c r="BM129" s="175" t="s">
        <v>136</v>
      </c>
    </row>
    <row r="130" s="13" customFormat="1">
      <c r="A130" s="13"/>
      <c r="B130" s="177"/>
      <c r="C130" s="13"/>
      <c r="D130" s="178" t="s">
        <v>128</v>
      </c>
      <c r="E130" s="179" t="s">
        <v>1</v>
      </c>
      <c r="F130" s="180" t="s">
        <v>137</v>
      </c>
      <c r="G130" s="13"/>
      <c r="H130" s="181">
        <v>60.652999999999999</v>
      </c>
      <c r="I130" s="182"/>
      <c r="J130" s="13"/>
      <c r="K130" s="13"/>
      <c r="L130" s="177"/>
      <c r="M130" s="183"/>
      <c r="N130" s="184"/>
      <c r="O130" s="184"/>
      <c r="P130" s="184"/>
      <c r="Q130" s="184"/>
      <c r="R130" s="184"/>
      <c r="S130" s="184"/>
      <c r="T130" s="185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179" t="s">
        <v>128</v>
      </c>
      <c r="AU130" s="179" t="s">
        <v>83</v>
      </c>
      <c r="AV130" s="13" t="s">
        <v>83</v>
      </c>
      <c r="AW130" s="13" t="s">
        <v>32</v>
      </c>
      <c r="AX130" s="13" t="s">
        <v>76</v>
      </c>
      <c r="AY130" s="179" t="s">
        <v>115</v>
      </c>
    </row>
    <row r="131" s="13" customFormat="1">
      <c r="A131" s="13"/>
      <c r="B131" s="177"/>
      <c r="C131" s="13"/>
      <c r="D131" s="178" t="s">
        <v>128</v>
      </c>
      <c r="E131" s="179" t="s">
        <v>1</v>
      </c>
      <c r="F131" s="180" t="s">
        <v>138</v>
      </c>
      <c r="G131" s="13"/>
      <c r="H131" s="181">
        <v>27.456</v>
      </c>
      <c r="I131" s="182"/>
      <c r="J131" s="13"/>
      <c r="K131" s="13"/>
      <c r="L131" s="177"/>
      <c r="M131" s="183"/>
      <c r="N131" s="184"/>
      <c r="O131" s="184"/>
      <c r="P131" s="184"/>
      <c r="Q131" s="184"/>
      <c r="R131" s="184"/>
      <c r="S131" s="184"/>
      <c r="T131" s="18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179" t="s">
        <v>128</v>
      </c>
      <c r="AU131" s="179" t="s">
        <v>83</v>
      </c>
      <c r="AV131" s="13" t="s">
        <v>83</v>
      </c>
      <c r="AW131" s="13" t="s">
        <v>32</v>
      </c>
      <c r="AX131" s="13" t="s">
        <v>76</v>
      </c>
      <c r="AY131" s="179" t="s">
        <v>115</v>
      </c>
    </row>
    <row r="132" s="14" customFormat="1">
      <c r="A132" s="14"/>
      <c r="B132" s="186"/>
      <c r="C132" s="14"/>
      <c r="D132" s="178" t="s">
        <v>128</v>
      </c>
      <c r="E132" s="187" t="s">
        <v>1</v>
      </c>
      <c r="F132" s="188" t="s">
        <v>139</v>
      </c>
      <c r="G132" s="14"/>
      <c r="H132" s="189">
        <v>88.108999999999995</v>
      </c>
      <c r="I132" s="190"/>
      <c r="J132" s="14"/>
      <c r="K132" s="14"/>
      <c r="L132" s="186"/>
      <c r="M132" s="191"/>
      <c r="N132" s="192"/>
      <c r="O132" s="192"/>
      <c r="P132" s="192"/>
      <c r="Q132" s="192"/>
      <c r="R132" s="192"/>
      <c r="S132" s="192"/>
      <c r="T132" s="193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187" t="s">
        <v>128</v>
      </c>
      <c r="AU132" s="187" t="s">
        <v>83</v>
      </c>
      <c r="AV132" s="14" t="s">
        <v>123</v>
      </c>
      <c r="AW132" s="14" t="s">
        <v>32</v>
      </c>
      <c r="AX132" s="14" t="s">
        <v>81</v>
      </c>
      <c r="AY132" s="187" t="s">
        <v>115</v>
      </c>
    </row>
    <row r="133" s="2" customFormat="1" ht="33" customHeight="1">
      <c r="A133" s="36"/>
      <c r="B133" s="163"/>
      <c r="C133" s="164" t="s">
        <v>140</v>
      </c>
      <c r="D133" s="164" t="s">
        <v>118</v>
      </c>
      <c r="E133" s="165" t="s">
        <v>141</v>
      </c>
      <c r="F133" s="166" t="s">
        <v>142</v>
      </c>
      <c r="G133" s="167" t="s">
        <v>121</v>
      </c>
      <c r="H133" s="168">
        <v>314.87599999999998</v>
      </c>
      <c r="I133" s="169"/>
      <c r="J133" s="170">
        <f>ROUND(I133*H133,2)</f>
        <v>0</v>
      </c>
      <c r="K133" s="166" t="s">
        <v>1</v>
      </c>
      <c r="L133" s="37"/>
      <c r="M133" s="171" t="s">
        <v>1</v>
      </c>
      <c r="N133" s="172" t="s">
        <v>41</v>
      </c>
      <c r="O133" s="75"/>
      <c r="P133" s="173">
        <f>O133*H133</f>
        <v>0</v>
      </c>
      <c r="Q133" s="173">
        <v>0.0057000000000000002</v>
      </c>
      <c r="R133" s="173">
        <f>Q133*H133</f>
        <v>1.7947932</v>
      </c>
      <c r="S133" s="173">
        <v>0</v>
      </c>
      <c r="T133" s="174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75" t="s">
        <v>123</v>
      </c>
      <c r="AT133" s="175" t="s">
        <v>118</v>
      </c>
      <c r="AU133" s="175" t="s">
        <v>83</v>
      </c>
      <c r="AY133" s="17" t="s">
        <v>115</v>
      </c>
      <c r="BE133" s="176">
        <f>IF(N133="základní",J133,0)</f>
        <v>0</v>
      </c>
      <c r="BF133" s="176">
        <f>IF(N133="snížená",J133,0)</f>
        <v>0</v>
      </c>
      <c r="BG133" s="176">
        <f>IF(N133="zákl. přenesená",J133,0)</f>
        <v>0</v>
      </c>
      <c r="BH133" s="176">
        <f>IF(N133="sníž. přenesená",J133,0)</f>
        <v>0</v>
      </c>
      <c r="BI133" s="176">
        <f>IF(N133="nulová",J133,0)</f>
        <v>0</v>
      </c>
      <c r="BJ133" s="17" t="s">
        <v>81</v>
      </c>
      <c r="BK133" s="176">
        <f>ROUND(I133*H133,2)</f>
        <v>0</v>
      </c>
      <c r="BL133" s="17" t="s">
        <v>123</v>
      </c>
      <c r="BM133" s="175" t="s">
        <v>143</v>
      </c>
    </row>
    <row r="134" s="2" customFormat="1" ht="16.5" customHeight="1">
      <c r="A134" s="36"/>
      <c r="B134" s="163"/>
      <c r="C134" s="164" t="s">
        <v>116</v>
      </c>
      <c r="D134" s="164" t="s">
        <v>118</v>
      </c>
      <c r="E134" s="165" t="s">
        <v>144</v>
      </c>
      <c r="F134" s="166" t="s">
        <v>145</v>
      </c>
      <c r="G134" s="167" t="s">
        <v>121</v>
      </c>
      <c r="H134" s="168">
        <v>88.108999999999995</v>
      </c>
      <c r="I134" s="169"/>
      <c r="J134" s="170">
        <f>ROUND(I134*H134,2)</f>
        <v>0</v>
      </c>
      <c r="K134" s="166" t="s">
        <v>122</v>
      </c>
      <c r="L134" s="37"/>
      <c r="M134" s="171" t="s">
        <v>1</v>
      </c>
      <c r="N134" s="172" t="s">
        <v>41</v>
      </c>
      <c r="O134" s="75"/>
      <c r="P134" s="173">
        <f>O134*H134</f>
        <v>0</v>
      </c>
      <c r="Q134" s="173">
        <v>0</v>
      </c>
      <c r="R134" s="173">
        <f>Q134*H134</f>
        <v>0</v>
      </c>
      <c r="S134" s="173">
        <v>0</v>
      </c>
      <c r="T134" s="174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75" t="s">
        <v>123</v>
      </c>
      <c r="AT134" s="175" t="s">
        <v>118</v>
      </c>
      <c r="AU134" s="175" t="s">
        <v>83</v>
      </c>
      <c r="AY134" s="17" t="s">
        <v>115</v>
      </c>
      <c r="BE134" s="176">
        <f>IF(N134="základní",J134,0)</f>
        <v>0</v>
      </c>
      <c r="BF134" s="176">
        <f>IF(N134="snížená",J134,0)</f>
        <v>0</v>
      </c>
      <c r="BG134" s="176">
        <f>IF(N134="zákl. přenesená",J134,0)</f>
        <v>0</v>
      </c>
      <c r="BH134" s="176">
        <f>IF(N134="sníž. přenesená",J134,0)</f>
        <v>0</v>
      </c>
      <c r="BI134" s="176">
        <f>IF(N134="nulová",J134,0)</f>
        <v>0</v>
      </c>
      <c r="BJ134" s="17" t="s">
        <v>81</v>
      </c>
      <c r="BK134" s="176">
        <f>ROUND(I134*H134,2)</f>
        <v>0</v>
      </c>
      <c r="BL134" s="17" t="s">
        <v>123</v>
      </c>
      <c r="BM134" s="175" t="s">
        <v>146</v>
      </c>
    </row>
    <row r="135" s="13" customFormat="1">
      <c r="A135" s="13"/>
      <c r="B135" s="177"/>
      <c r="C135" s="13"/>
      <c r="D135" s="178" t="s">
        <v>128</v>
      </c>
      <c r="E135" s="179" t="s">
        <v>1</v>
      </c>
      <c r="F135" s="180" t="s">
        <v>147</v>
      </c>
      <c r="G135" s="13"/>
      <c r="H135" s="181">
        <v>88.108999999999995</v>
      </c>
      <c r="I135" s="182"/>
      <c r="J135" s="13"/>
      <c r="K135" s="13"/>
      <c r="L135" s="177"/>
      <c r="M135" s="183"/>
      <c r="N135" s="184"/>
      <c r="O135" s="184"/>
      <c r="P135" s="184"/>
      <c r="Q135" s="184"/>
      <c r="R135" s="184"/>
      <c r="S135" s="184"/>
      <c r="T135" s="18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179" t="s">
        <v>128</v>
      </c>
      <c r="AU135" s="179" t="s">
        <v>83</v>
      </c>
      <c r="AV135" s="13" t="s">
        <v>83</v>
      </c>
      <c r="AW135" s="13" t="s">
        <v>32</v>
      </c>
      <c r="AX135" s="13" t="s">
        <v>81</v>
      </c>
      <c r="AY135" s="179" t="s">
        <v>115</v>
      </c>
    </row>
    <row r="136" s="2" customFormat="1" ht="24.15" customHeight="1">
      <c r="A136" s="36"/>
      <c r="B136" s="163"/>
      <c r="C136" s="164" t="s">
        <v>148</v>
      </c>
      <c r="D136" s="164" t="s">
        <v>118</v>
      </c>
      <c r="E136" s="165" t="s">
        <v>149</v>
      </c>
      <c r="F136" s="166" t="s">
        <v>150</v>
      </c>
      <c r="G136" s="167" t="s">
        <v>121</v>
      </c>
      <c r="H136" s="168">
        <v>45.002000000000002</v>
      </c>
      <c r="I136" s="169"/>
      <c r="J136" s="170">
        <f>ROUND(I136*H136,2)</f>
        <v>0</v>
      </c>
      <c r="K136" s="166" t="s">
        <v>122</v>
      </c>
      <c r="L136" s="37"/>
      <c r="M136" s="171" t="s">
        <v>1</v>
      </c>
      <c r="N136" s="172" t="s">
        <v>41</v>
      </c>
      <c r="O136" s="75"/>
      <c r="P136" s="173">
        <f>O136*H136</f>
        <v>0</v>
      </c>
      <c r="Q136" s="173">
        <v>0</v>
      </c>
      <c r="R136" s="173">
        <f>Q136*H136</f>
        <v>0</v>
      </c>
      <c r="S136" s="173">
        <v>0</v>
      </c>
      <c r="T136" s="174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75" t="s">
        <v>123</v>
      </c>
      <c r="AT136" s="175" t="s">
        <v>118</v>
      </c>
      <c r="AU136" s="175" t="s">
        <v>83</v>
      </c>
      <c r="AY136" s="17" t="s">
        <v>115</v>
      </c>
      <c r="BE136" s="176">
        <f>IF(N136="základní",J136,0)</f>
        <v>0</v>
      </c>
      <c r="BF136" s="176">
        <f>IF(N136="snížená",J136,0)</f>
        <v>0</v>
      </c>
      <c r="BG136" s="176">
        <f>IF(N136="zákl. přenesená",J136,0)</f>
        <v>0</v>
      </c>
      <c r="BH136" s="176">
        <f>IF(N136="sníž. přenesená",J136,0)</f>
        <v>0</v>
      </c>
      <c r="BI136" s="176">
        <f>IF(N136="nulová",J136,0)</f>
        <v>0</v>
      </c>
      <c r="BJ136" s="17" t="s">
        <v>81</v>
      </c>
      <c r="BK136" s="176">
        <f>ROUND(I136*H136,2)</f>
        <v>0</v>
      </c>
      <c r="BL136" s="17" t="s">
        <v>123</v>
      </c>
      <c r="BM136" s="175" t="s">
        <v>151</v>
      </c>
    </row>
    <row r="137" s="13" customFormat="1">
      <c r="A137" s="13"/>
      <c r="B137" s="177"/>
      <c r="C137" s="13"/>
      <c r="D137" s="178" t="s">
        <v>128</v>
      </c>
      <c r="E137" s="179" t="s">
        <v>1</v>
      </c>
      <c r="F137" s="180" t="s">
        <v>152</v>
      </c>
      <c r="G137" s="13"/>
      <c r="H137" s="181">
        <v>11.199999999999999</v>
      </c>
      <c r="I137" s="182"/>
      <c r="J137" s="13"/>
      <c r="K137" s="13"/>
      <c r="L137" s="177"/>
      <c r="M137" s="183"/>
      <c r="N137" s="184"/>
      <c r="O137" s="184"/>
      <c r="P137" s="184"/>
      <c r="Q137" s="184"/>
      <c r="R137" s="184"/>
      <c r="S137" s="184"/>
      <c r="T137" s="18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79" t="s">
        <v>128</v>
      </c>
      <c r="AU137" s="179" t="s">
        <v>83</v>
      </c>
      <c r="AV137" s="13" t="s">
        <v>83</v>
      </c>
      <c r="AW137" s="13" t="s">
        <v>32</v>
      </c>
      <c r="AX137" s="13" t="s">
        <v>76</v>
      </c>
      <c r="AY137" s="179" t="s">
        <v>115</v>
      </c>
    </row>
    <row r="138" s="13" customFormat="1">
      <c r="A138" s="13"/>
      <c r="B138" s="177"/>
      <c r="C138" s="13"/>
      <c r="D138" s="178" t="s">
        <v>128</v>
      </c>
      <c r="E138" s="179" t="s">
        <v>1</v>
      </c>
      <c r="F138" s="180" t="s">
        <v>153</v>
      </c>
      <c r="G138" s="13"/>
      <c r="H138" s="181">
        <v>17.574999999999999</v>
      </c>
      <c r="I138" s="182"/>
      <c r="J138" s="13"/>
      <c r="K138" s="13"/>
      <c r="L138" s="177"/>
      <c r="M138" s="183"/>
      <c r="N138" s="184"/>
      <c r="O138" s="184"/>
      <c r="P138" s="184"/>
      <c r="Q138" s="184"/>
      <c r="R138" s="184"/>
      <c r="S138" s="184"/>
      <c r="T138" s="18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79" t="s">
        <v>128</v>
      </c>
      <c r="AU138" s="179" t="s">
        <v>83</v>
      </c>
      <c r="AV138" s="13" t="s">
        <v>83</v>
      </c>
      <c r="AW138" s="13" t="s">
        <v>32</v>
      </c>
      <c r="AX138" s="13" t="s">
        <v>76</v>
      </c>
      <c r="AY138" s="179" t="s">
        <v>115</v>
      </c>
    </row>
    <row r="139" s="13" customFormat="1">
      <c r="A139" s="13"/>
      <c r="B139" s="177"/>
      <c r="C139" s="13"/>
      <c r="D139" s="178" t="s">
        <v>128</v>
      </c>
      <c r="E139" s="179" t="s">
        <v>1</v>
      </c>
      <c r="F139" s="180" t="s">
        <v>154</v>
      </c>
      <c r="G139" s="13"/>
      <c r="H139" s="181">
        <v>7.6799999999999997</v>
      </c>
      <c r="I139" s="182"/>
      <c r="J139" s="13"/>
      <c r="K139" s="13"/>
      <c r="L139" s="177"/>
      <c r="M139" s="183"/>
      <c r="N139" s="184"/>
      <c r="O139" s="184"/>
      <c r="P139" s="184"/>
      <c r="Q139" s="184"/>
      <c r="R139" s="184"/>
      <c r="S139" s="184"/>
      <c r="T139" s="18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79" t="s">
        <v>128</v>
      </c>
      <c r="AU139" s="179" t="s">
        <v>83</v>
      </c>
      <c r="AV139" s="13" t="s">
        <v>83</v>
      </c>
      <c r="AW139" s="13" t="s">
        <v>32</v>
      </c>
      <c r="AX139" s="13" t="s">
        <v>76</v>
      </c>
      <c r="AY139" s="179" t="s">
        <v>115</v>
      </c>
    </row>
    <row r="140" s="13" customFormat="1">
      <c r="A140" s="13"/>
      <c r="B140" s="177"/>
      <c r="C140" s="13"/>
      <c r="D140" s="178" t="s">
        <v>128</v>
      </c>
      <c r="E140" s="179" t="s">
        <v>1</v>
      </c>
      <c r="F140" s="180" t="s">
        <v>155</v>
      </c>
      <c r="G140" s="13"/>
      <c r="H140" s="181">
        <v>1.8899999999999999</v>
      </c>
      <c r="I140" s="182"/>
      <c r="J140" s="13"/>
      <c r="K140" s="13"/>
      <c r="L140" s="177"/>
      <c r="M140" s="183"/>
      <c r="N140" s="184"/>
      <c r="O140" s="184"/>
      <c r="P140" s="184"/>
      <c r="Q140" s="184"/>
      <c r="R140" s="184"/>
      <c r="S140" s="184"/>
      <c r="T140" s="18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79" t="s">
        <v>128</v>
      </c>
      <c r="AU140" s="179" t="s">
        <v>83</v>
      </c>
      <c r="AV140" s="13" t="s">
        <v>83</v>
      </c>
      <c r="AW140" s="13" t="s">
        <v>32</v>
      </c>
      <c r="AX140" s="13" t="s">
        <v>76</v>
      </c>
      <c r="AY140" s="179" t="s">
        <v>115</v>
      </c>
    </row>
    <row r="141" s="13" customFormat="1">
      <c r="A141" s="13"/>
      <c r="B141" s="177"/>
      <c r="C141" s="13"/>
      <c r="D141" s="178" t="s">
        <v>128</v>
      </c>
      <c r="E141" s="179" t="s">
        <v>1</v>
      </c>
      <c r="F141" s="180" t="s">
        <v>156</v>
      </c>
      <c r="G141" s="13"/>
      <c r="H141" s="181">
        <v>4.5570000000000004</v>
      </c>
      <c r="I141" s="182"/>
      <c r="J141" s="13"/>
      <c r="K141" s="13"/>
      <c r="L141" s="177"/>
      <c r="M141" s="183"/>
      <c r="N141" s="184"/>
      <c r="O141" s="184"/>
      <c r="P141" s="184"/>
      <c r="Q141" s="184"/>
      <c r="R141" s="184"/>
      <c r="S141" s="184"/>
      <c r="T141" s="18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79" t="s">
        <v>128</v>
      </c>
      <c r="AU141" s="179" t="s">
        <v>83</v>
      </c>
      <c r="AV141" s="13" t="s">
        <v>83</v>
      </c>
      <c r="AW141" s="13" t="s">
        <v>32</v>
      </c>
      <c r="AX141" s="13" t="s">
        <v>76</v>
      </c>
      <c r="AY141" s="179" t="s">
        <v>115</v>
      </c>
    </row>
    <row r="142" s="13" customFormat="1">
      <c r="A142" s="13"/>
      <c r="B142" s="177"/>
      <c r="C142" s="13"/>
      <c r="D142" s="178" t="s">
        <v>128</v>
      </c>
      <c r="E142" s="179" t="s">
        <v>1</v>
      </c>
      <c r="F142" s="180" t="s">
        <v>157</v>
      </c>
      <c r="G142" s="13"/>
      <c r="H142" s="181">
        <v>2.1000000000000001</v>
      </c>
      <c r="I142" s="182"/>
      <c r="J142" s="13"/>
      <c r="K142" s="13"/>
      <c r="L142" s="177"/>
      <c r="M142" s="183"/>
      <c r="N142" s="184"/>
      <c r="O142" s="184"/>
      <c r="P142" s="184"/>
      <c r="Q142" s="184"/>
      <c r="R142" s="184"/>
      <c r="S142" s="184"/>
      <c r="T142" s="18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79" t="s">
        <v>128</v>
      </c>
      <c r="AU142" s="179" t="s">
        <v>83</v>
      </c>
      <c r="AV142" s="13" t="s">
        <v>83</v>
      </c>
      <c r="AW142" s="13" t="s">
        <v>32</v>
      </c>
      <c r="AX142" s="13" t="s">
        <v>76</v>
      </c>
      <c r="AY142" s="179" t="s">
        <v>115</v>
      </c>
    </row>
    <row r="143" s="14" customFormat="1">
      <c r="A143" s="14"/>
      <c r="B143" s="186"/>
      <c r="C143" s="14"/>
      <c r="D143" s="178" t="s">
        <v>128</v>
      </c>
      <c r="E143" s="187" t="s">
        <v>1</v>
      </c>
      <c r="F143" s="188" t="s">
        <v>139</v>
      </c>
      <c r="G143" s="14"/>
      <c r="H143" s="189">
        <v>45.002000000000002</v>
      </c>
      <c r="I143" s="190"/>
      <c r="J143" s="14"/>
      <c r="K143" s="14"/>
      <c r="L143" s="186"/>
      <c r="M143" s="191"/>
      <c r="N143" s="192"/>
      <c r="O143" s="192"/>
      <c r="P143" s="192"/>
      <c r="Q143" s="192"/>
      <c r="R143" s="192"/>
      <c r="S143" s="192"/>
      <c r="T143" s="193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187" t="s">
        <v>128</v>
      </c>
      <c r="AU143" s="187" t="s">
        <v>83</v>
      </c>
      <c r="AV143" s="14" t="s">
        <v>123</v>
      </c>
      <c r="AW143" s="14" t="s">
        <v>32</v>
      </c>
      <c r="AX143" s="14" t="s">
        <v>81</v>
      </c>
      <c r="AY143" s="187" t="s">
        <v>115</v>
      </c>
    </row>
    <row r="144" s="12" customFormat="1" ht="22.8" customHeight="1">
      <c r="A144" s="12"/>
      <c r="B144" s="150"/>
      <c r="C144" s="12"/>
      <c r="D144" s="151" t="s">
        <v>75</v>
      </c>
      <c r="E144" s="161" t="s">
        <v>158</v>
      </c>
      <c r="F144" s="161" t="s">
        <v>159</v>
      </c>
      <c r="G144" s="12"/>
      <c r="H144" s="12"/>
      <c r="I144" s="153"/>
      <c r="J144" s="162">
        <f>BK144</f>
        <v>0</v>
      </c>
      <c r="K144" s="12"/>
      <c r="L144" s="150"/>
      <c r="M144" s="155"/>
      <c r="N144" s="156"/>
      <c r="O144" s="156"/>
      <c r="P144" s="157">
        <f>SUM(P145:P165)</f>
        <v>0</v>
      </c>
      <c r="Q144" s="156"/>
      <c r="R144" s="157">
        <f>SUM(R145:R165)</f>
        <v>0.018152249999999998</v>
      </c>
      <c r="S144" s="156"/>
      <c r="T144" s="158">
        <f>SUM(T145:T165)</f>
        <v>1.7319399999999998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151" t="s">
        <v>81</v>
      </c>
      <c r="AT144" s="159" t="s">
        <v>75</v>
      </c>
      <c r="AU144" s="159" t="s">
        <v>81</v>
      </c>
      <c r="AY144" s="151" t="s">
        <v>115</v>
      </c>
      <c r="BK144" s="160">
        <f>SUM(BK145:BK165)</f>
        <v>0</v>
      </c>
    </row>
    <row r="145" s="2" customFormat="1" ht="16.5" customHeight="1">
      <c r="A145" s="36"/>
      <c r="B145" s="163"/>
      <c r="C145" s="164" t="s">
        <v>160</v>
      </c>
      <c r="D145" s="164" t="s">
        <v>118</v>
      </c>
      <c r="E145" s="165" t="s">
        <v>161</v>
      </c>
      <c r="F145" s="166" t="s">
        <v>162</v>
      </c>
      <c r="G145" s="167" t="s">
        <v>121</v>
      </c>
      <c r="H145" s="168">
        <v>11</v>
      </c>
      <c r="I145" s="169"/>
      <c r="J145" s="170">
        <f>ROUND(I145*H145,2)</f>
        <v>0</v>
      </c>
      <c r="K145" s="166" t="s">
        <v>122</v>
      </c>
      <c r="L145" s="37"/>
      <c r="M145" s="171" t="s">
        <v>1</v>
      </c>
      <c r="N145" s="172" t="s">
        <v>41</v>
      </c>
      <c r="O145" s="75"/>
      <c r="P145" s="173">
        <f>O145*H145</f>
        <v>0</v>
      </c>
      <c r="Q145" s="173">
        <v>0</v>
      </c>
      <c r="R145" s="173">
        <f>Q145*H145</f>
        <v>0</v>
      </c>
      <c r="S145" s="173">
        <v>0</v>
      </c>
      <c r="T145" s="174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75" t="s">
        <v>123</v>
      </c>
      <c r="AT145" s="175" t="s">
        <v>118</v>
      </c>
      <c r="AU145" s="175" t="s">
        <v>83</v>
      </c>
      <c r="AY145" s="17" t="s">
        <v>115</v>
      </c>
      <c r="BE145" s="176">
        <f>IF(N145="základní",J145,0)</f>
        <v>0</v>
      </c>
      <c r="BF145" s="176">
        <f>IF(N145="snížená",J145,0)</f>
        <v>0</v>
      </c>
      <c r="BG145" s="176">
        <f>IF(N145="zákl. přenesená",J145,0)</f>
        <v>0</v>
      </c>
      <c r="BH145" s="176">
        <f>IF(N145="sníž. přenesená",J145,0)</f>
        <v>0</v>
      </c>
      <c r="BI145" s="176">
        <f>IF(N145="nulová",J145,0)</f>
        <v>0</v>
      </c>
      <c r="BJ145" s="17" t="s">
        <v>81</v>
      </c>
      <c r="BK145" s="176">
        <f>ROUND(I145*H145,2)</f>
        <v>0</v>
      </c>
      <c r="BL145" s="17" t="s">
        <v>123</v>
      </c>
      <c r="BM145" s="175" t="s">
        <v>163</v>
      </c>
    </row>
    <row r="146" s="13" customFormat="1">
      <c r="A146" s="13"/>
      <c r="B146" s="177"/>
      <c r="C146" s="13"/>
      <c r="D146" s="178" t="s">
        <v>128</v>
      </c>
      <c r="E146" s="179" t="s">
        <v>1</v>
      </c>
      <c r="F146" s="180" t="s">
        <v>164</v>
      </c>
      <c r="G146" s="13"/>
      <c r="H146" s="181">
        <v>11</v>
      </c>
      <c r="I146" s="182"/>
      <c r="J146" s="13"/>
      <c r="K146" s="13"/>
      <c r="L146" s="177"/>
      <c r="M146" s="183"/>
      <c r="N146" s="184"/>
      <c r="O146" s="184"/>
      <c r="P146" s="184"/>
      <c r="Q146" s="184"/>
      <c r="R146" s="184"/>
      <c r="S146" s="184"/>
      <c r="T146" s="18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79" t="s">
        <v>128</v>
      </c>
      <c r="AU146" s="179" t="s">
        <v>83</v>
      </c>
      <c r="AV146" s="13" t="s">
        <v>83</v>
      </c>
      <c r="AW146" s="13" t="s">
        <v>32</v>
      </c>
      <c r="AX146" s="13" t="s">
        <v>81</v>
      </c>
      <c r="AY146" s="179" t="s">
        <v>115</v>
      </c>
    </row>
    <row r="147" s="2" customFormat="1" ht="21.75" customHeight="1">
      <c r="A147" s="36"/>
      <c r="B147" s="163"/>
      <c r="C147" s="164" t="s">
        <v>158</v>
      </c>
      <c r="D147" s="164" t="s">
        <v>118</v>
      </c>
      <c r="E147" s="165" t="s">
        <v>165</v>
      </c>
      <c r="F147" s="166" t="s">
        <v>166</v>
      </c>
      <c r="G147" s="167" t="s">
        <v>121</v>
      </c>
      <c r="H147" s="168">
        <v>220</v>
      </c>
      <c r="I147" s="169"/>
      <c r="J147" s="170">
        <f>ROUND(I147*H147,2)</f>
        <v>0</v>
      </c>
      <c r="K147" s="166" t="s">
        <v>122</v>
      </c>
      <c r="L147" s="37"/>
      <c r="M147" s="171" t="s">
        <v>1</v>
      </c>
      <c r="N147" s="172" t="s">
        <v>41</v>
      </c>
      <c r="O147" s="75"/>
      <c r="P147" s="173">
        <f>O147*H147</f>
        <v>0</v>
      </c>
      <c r="Q147" s="173">
        <v>0</v>
      </c>
      <c r="R147" s="173">
        <f>Q147*H147</f>
        <v>0</v>
      </c>
      <c r="S147" s="173">
        <v>0</v>
      </c>
      <c r="T147" s="174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175" t="s">
        <v>123</v>
      </c>
      <c r="AT147" s="175" t="s">
        <v>118</v>
      </c>
      <c r="AU147" s="175" t="s">
        <v>83</v>
      </c>
      <c r="AY147" s="17" t="s">
        <v>115</v>
      </c>
      <c r="BE147" s="176">
        <f>IF(N147="základní",J147,0)</f>
        <v>0</v>
      </c>
      <c r="BF147" s="176">
        <f>IF(N147="snížená",J147,0)</f>
        <v>0</v>
      </c>
      <c r="BG147" s="176">
        <f>IF(N147="zákl. přenesená",J147,0)</f>
        <v>0</v>
      </c>
      <c r="BH147" s="176">
        <f>IF(N147="sníž. přenesená",J147,0)</f>
        <v>0</v>
      </c>
      <c r="BI147" s="176">
        <f>IF(N147="nulová",J147,0)</f>
        <v>0</v>
      </c>
      <c r="BJ147" s="17" t="s">
        <v>81</v>
      </c>
      <c r="BK147" s="176">
        <f>ROUND(I147*H147,2)</f>
        <v>0</v>
      </c>
      <c r="BL147" s="17" t="s">
        <v>123</v>
      </c>
      <c r="BM147" s="175" t="s">
        <v>167</v>
      </c>
    </row>
    <row r="148" s="13" customFormat="1">
      <c r="A148" s="13"/>
      <c r="B148" s="177"/>
      <c r="C148" s="13"/>
      <c r="D148" s="178" t="s">
        <v>128</v>
      </c>
      <c r="E148" s="179" t="s">
        <v>1</v>
      </c>
      <c r="F148" s="180" t="s">
        <v>168</v>
      </c>
      <c r="G148" s="13"/>
      <c r="H148" s="181">
        <v>11</v>
      </c>
      <c r="I148" s="182"/>
      <c r="J148" s="13"/>
      <c r="K148" s="13"/>
      <c r="L148" s="177"/>
      <c r="M148" s="183"/>
      <c r="N148" s="184"/>
      <c r="O148" s="184"/>
      <c r="P148" s="184"/>
      <c r="Q148" s="184"/>
      <c r="R148" s="184"/>
      <c r="S148" s="184"/>
      <c r="T148" s="18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79" t="s">
        <v>128</v>
      </c>
      <c r="AU148" s="179" t="s">
        <v>83</v>
      </c>
      <c r="AV148" s="13" t="s">
        <v>83</v>
      </c>
      <c r="AW148" s="13" t="s">
        <v>32</v>
      </c>
      <c r="AX148" s="13" t="s">
        <v>81</v>
      </c>
      <c r="AY148" s="179" t="s">
        <v>115</v>
      </c>
    </row>
    <row r="149" s="13" customFormat="1">
      <c r="A149" s="13"/>
      <c r="B149" s="177"/>
      <c r="C149" s="13"/>
      <c r="D149" s="178" t="s">
        <v>128</v>
      </c>
      <c r="E149" s="13"/>
      <c r="F149" s="180" t="s">
        <v>169</v>
      </c>
      <c r="G149" s="13"/>
      <c r="H149" s="181">
        <v>220</v>
      </c>
      <c r="I149" s="182"/>
      <c r="J149" s="13"/>
      <c r="K149" s="13"/>
      <c r="L149" s="177"/>
      <c r="M149" s="183"/>
      <c r="N149" s="184"/>
      <c r="O149" s="184"/>
      <c r="P149" s="184"/>
      <c r="Q149" s="184"/>
      <c r="R149" s="184"/>
      <c r="S149" s="184"/>
      <c r="T149" s="18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79" t="s">
        <v>128</v>
      </c>
      <c r="AU149" s="179" t="s">
        <v>83</v>
      </c>
      <c r="AV149" s="13" t="s">
        <v>83</v>
      </c>
      <c r="AW149" s="13" t="s">
        <v>3</v>
      </c>
      <c r="AX149" s="13" t="s">
        <v>81</v>
      </c>
      <c r="AY149" s="179" t="s">
        <v>115</v>
      </c>
    </row>
    <row r="150" s="2" customFormat="1" ht="16.5" customHeight="1">
      <c r="A150" s="36"/>
      <c r="B150" s="163"/>
      <c r="C150" s="164" t="s">
        <v>170</v>
      </c>
      <c r="D150" s="164" t="s">
        <v>118</v>
      </c>
      <c r="E150" s="165" t="s">
        <v>171</v>
      </c>
      <c r="F150" s="166" t="s">
        <v>172</v>
      </c>
      <c r="G150" s="167" t="s">
        <v>121</v>
      </c>
      <c r="H150" s="168">
        <v>11</v>
      </c>
      <c r="I150" s="169"/>
      <c r="J150" s="170">
        <f>ROUND(I150*H150,2)</f>
        <v>0</v>
      </c>
      <c r="K150" s="166" t="s">
        <v>122</v>
      </c>
      <c r="L150" s="37"/>
      <c r="M150" s="171" t="s">
        <v>1</v>
      </c>
      <c r="N150" s="172" t="s">
        <v>41</v>
      </c>
      <c r="O150" s="75"/>
      <c r="P150" s="173">
        <f>O150*H150</f>
        <v>0</v>
      </c>
      <c r="Q150" s="173">
        <v>0</v>
      </c>
      <c r="R150" s="173">
        <f>Q150*H150</f>
        <v>0</v>
      </c>
      <c r="S150" s="173">
        <v>0</v>
      </c>
      <c r="T150" s="174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75" t="s">
        <v>123</v>
      </c>
      <c r="AT150" s="175" t="s">
        <v>118</v>
      </c>
      <c r="AU150" s="175" t="s">
        <v>83</v>
      </c>
      <c r="AY150" s="17" t="s">
        <v>115</v>
      </c>
      <c r="BE150" s="176">
        <f>IF(N150="základní",J150,0)</f>
        <v>0</v>
      </c>
      <c r="BF150" s="176">
        <f>IF(N150="snížená",J150,0)</f>
        <v>0</v>
      </c>
      <c r="BG150" s="176">
        <f>IF(N150="zákl. přenesená",J150,0)</f>
        <v>0</v>
      </c>
      <c r="BH150" s="176">
        <f>IF(N150="sníž. přenesená",J150,0)</f>
        <v>0</v>
      </c>
      <c r="BI150" s="176">
        <f>IF(N150="nulová",J150,0)</f>
        <v>0</v>
      </c>
      <c r="BJ150" s="17" t="s">
        <v>81</v>
      </c>
      <c r="BK150" s="176">
        <f>ROUND(I150*H150,2)</f>
        <v>0</v>
      </c>
      <c r="BL150" s="17" t="s">
        <v>123</v>
      </c>
      <c r="BM150" s="175" t="s">
        <v>173</v>
      </c>
    </row>
    <row r="151" s="2" customFormat="1" ht="37.8" customHeight="1">
      <c r="A151" s="36"/>
      <c r="B151" s="163"/>
      <c r="C151" s="164" t="s">
        <v>168</v>
      </c>
      <c r="D151" s="164" t="s">
        <v>118</v>
      </c>
      <c r="E151" s="165" t="s">
        <v>174</v>
      </c>
      <c r="F151" s="166" t="s">
        <v>175</v>
      </c>
      <c r="G151" s="167" t="s">
        <v>121</v>
      </c>
      <c r="H151" s="168">
        <v>93.941000000000002</v>
      </c>
      <c r="I151" s="169"/>
      <c r="J151" s="170">
        <f>ROUND(I151*H151,2)</f>
        <v>0</v>
      </c>
      <c r="K151" s="166" t="s">
        <v>1</v>
      </c>
      <c r="L151" s="37"/>
      <c r="M151" s="171" t="s">
        <v>1</v>
      </c>
      <c r="N151" s="172" t="s">
        <v>41</v>
      </c>
      <c r="O151" s="75"/>
      <c r="P151" s="173">
        <f>O151*H151</f>
        <v>0</v>
      </c>
      <c r="Q151" s="173">
        <v>0.00012999999999999999</v>
      </c>
      <c r="R151" s="173">
        <f>Q151*H151</f>
        <v>0.012212329999999999</v>
      </c>
      <c r="S151" s="173">
        <v>0</v>
      </c>
      <c r="T151" s="174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175" t="s">
        <v>123</v>
      </c>
      <c r="AT151" s="175" t="s">
        <v>118</v>
      </c>
      <c r="AU151" s="175" t="s">
        <v>83</v>
      </c>
      <c r="AY151" s="17" t="s">
        <v>115</v>
      </c>
      <c r="BE151" s="176">
        <f>IF(N151="základní",J151,0)</f>
        <v>0</v>
      </c>
      <c r="BF151" s="176">
        <f>IF(N151="snížená",J151,0)</f>
        <v>0</v>
      </c>
      <c r="BG151" s="176">
        <f>IF(N151="zákl. přenesená",J151,0)</f>
        <v>0</v>
      </c>
      <c r="BH151" s="176">
        <f>IF(N151="sníž. přenesená",J151,0)</f>
        <v>0</v>
      </c>
      <c r="BI151" s="176">
        <f>IF(N151="nulová",J151,0)</f>
        <v>0</v>
      </c>
      <c r="BJ151" s="17" t="s">
        <v>81</v>
      </c>
      <c r="BK151" s="176">
        <f>ROUND(I151*H151,2)</f>
        <v>0</v>
      </c>
      <c r="BL151" s="17" t="s">
        <v>123</v>
      </c>
      <c r="BM151" s="175" t="s">
        <v>176</v>
      </c>
    </row>
    <row r="152" s="13" customFormat="1">
      <c r="A152" s="13"/>
      <c r="B152" s="177"/>
      <c r="C152" s="13"/>
      <c r="D152" s="178" t="s">
        <v>128</v>
      </c>
      <c r="E152" s="179" t="s">
        <v>1</v>
      </c>
      <c r="F152" s="180" t="s">
        <v>137</v>
      </c>
      <c r="G152" s="13"/>
      <c r="H152" s="181">
        <v>60.652999999999999</v>
      </c>
      <c r="I152" s="182"/>
      <c r="J152" s="13"/>
      <c r="K152" s="13"/>
      <c r="L152" s="177"/>
      <c r="M152" s="183"/>
      <c r="N152" s="184"/>
      <c r="O152" s="184"/>
      <c r="P152" s="184"/>
      <c r="Q152" s="184"/>
      <c r="R152" s="184"/>
      <c r="S152" s="184"/>
      <c r="T152" s="18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79" t="s">
        <v>128</v>
      </c>
      <c r="AU152" s="179" t="s">
        <v>83</v>
      </c>
      <c r="AV152" s="13" t="s">
        <v>83</v>
      </c>
      <c r="AW152" s="13" t="s">
        <v>32</v>
      </c>
      <c r="AX152" s="13" t="s">
        <v>76</v>
      </c>
      <c r="AY152" s="179" t="s">
        <v>115</v>
      </c>
    </row>
    <row r="153" s="13" customFormat="1">
      <c r="A153" s="13"/>
      <c r="B153" s="177"/>
      <c r="C153" s="13"/>
      <c r="D153" s="178" t="s">
        <v>128</v>
      </c>
      <c r="E153" s="179" t="s">
        <v>1</v>
      </c>
      <c r="F153" s="180" t="s">
        <v>138</v>
      </c>
      <c r="G153" s="13"/>
      <c r="H153" s="181">
        <v>27.456</v>
      </c>
      <c r="I153" s="182"/>
      <c r="J153" s="13"/>
      <c r="K153" s="13"/>
      <c r="L153" s="177"/>
      <c r="M153" s="183"/>
      <c r="N153" s="184"/>
      <c r="O153" s="184"/>
      <c r="P153" s="184"/>
      <c r="Q153" s="184"/>
      <c r="R153" s="184"/>
      <c r="S153" s="184"/>
      <c r="T153" s="18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79" t="s">
        <v>128</v>
      </c>
      <c r="AU153" s="179" t="s">
        <v>83</v>
      </c>
      <c r="AV153" s="13" t="s">
        <v>83</v>
      </c>
      <c r="AW153" s="13" t="s">
        <v>32</v>
      </c>
      <c r="AX153" s="13" t="s">
        <v>76</v>
      </c>
      <c r="AY153" s="179" t="s">
        <v>115</v>
      </c>
    </row>
    <row r="154" s="13" customFormat="1">
      <c r="A154" s="13"/>
      <c r="B154" s="177"/>
      <c r="C154" s="13"/>
      <c r="D154" s="178" t="s">
        <v>128</v>
      </c>
      <c r="E154" s="179" t="s">
        <v>1</v>
      </c>
      <c r="F154" s="180" t="s">
        <v>177</v>
      </c>
      <c r="G154" s="13"/>
      <c r="H154" s="181">
        <v>5.8319999999999999</v>
      </c>
      <c r="I154" s="182"/>
      <c r="J154" s="13"/>
      <c r="K154" s="13"/>
      <c r="L154" s="177"/>
      <c r="M154" s="183"/>
      <c r="N154" s="184"/>
      <c r="O154" s="184"/>
      <c r="P154" s="184"/>
      <c r="Q154" s="184"/>
      <c r="R154" s="184"/>
      <c r="S154" s="184"/>
      <c r="T154" s="18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79" t="s">
        <v>128</v>
      </c>
      <c r="AU154" s="179" t="s">
        <v>83</v>
      </c>
      <c r="AV154" s="13" t="s">
        <v>83</v>
      </c>
      <c r="AW154" s="13" t="s">
        <v>32</v>
      </c>
      <c r="AX154" s="13" t="s">
        <v>76</v>
      </c>
      <c r="AY154" s="179" t="s">
        <v>115</v>
      </c>
    </row>
    <row r="155" s="14" customFormat="1">
      <c r="A155" s="14"/>
      <c r="B155" s="186"/>
      <c r="C155" s="14"/>
      <c r="D155" s="178" t="s">
        <v>128</v>
      </c>
      <c r="E155" s="187" t="s">
        <v>1</v>
      </c>
      <c r="F155" s="188" t="s">
        <v>139</v>
      </c>
      <c r="G155" s="14"/>
      <c r="H155" s="189">
        <v>93.940999999999988</v>
      </c>
      <c r="I155" s="190"/>
      <c r="J155" s="14"/>
      <c r="K155" s="14"/>
      <c r="L155" s="186"/>
      <c r="M155" s="191"/>
      <c r="N155" s="192"/>
      <c r="O155" s="192"/>
      <c r="P155" s="192"/>
      <c r="Q155" s="192"/>
      <c r="R155" s="192"/>
      <c r="S155" s="192"/>
      <c r="T155" s="193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187" t="s">
        <v>128</v>
      </c>
      <c r="AU155" s="187" t="s">
        <v>83</v>
      </c>
      <c r="AV155" s="14" t="s">
        <v>123</v>
      </c>
      <c r="AW155" s="14" t="s">
        <v>32</v>
      </c>
      <c r="AX155" s="14" t="s">
        <v>81</v>
      </c>
      <c r="AY155" s="187" t="s">
        <v>115</v>
      </c>
    </row>
    <row r="156" s="2" customFormat="1" ht="37.8" customHeight="1">
      <c r="A156" s="36"/>
      <c r="B156" s="163"/>
      <c r="C156" s="164" t="s">
        <v>178</v>
      </c>
      <c r="D156" s="164" t="s">
        <v>118</v>
      </c>
      <c r="E156" s="165" t="s">
        <v>179</v>
      </c>
      <c r="F156" s="166" t="s">
        <v>180</v>
      </c>
      <c r="G156" s="167" t="s">
        <v>121</v>
      </c>
      <c r="H156" s="168">
        <v>11.112</v>
      </c>
      <c r="I156" s="169"/>
      <c r="J156" s="170">
        <f>ROUND(I156*H156,2)</f>
        <v>0</v>
      </c>
      <c r="K156" s="166" t="s">
        <v>1</v>
      </c>
      <c r="L156" s="37"/>
      <c r="M156" s="171" t="s">
        <v>1</v>
      </c>
      <c r="N156" s="172" t="s">
        <v>41</v>
      </c>
      <c r="O156" s="75"/>
      <c r="P156" s="173">
        <f>O156*H156</f>
        <v>0</v>
      </c>
      <c r="Q156" s="173">
        <v>0.00021000000000000001</v>
      </c>
      <c r="R156" s="173">
        <f>Q156*H156</f>
        <v>0.00233352</v>
      </c>
      <c r="S156" s="173">
        <v>0</v>
      </c>
      <c r="T156" s="174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175" t="s">
        <v>123</v>
      </c>
      <c r="AT156" s="175" t="s">
        <v>118</v>
      </c>
      <c r="AU156" s="175" t="s">
        <v>83</v>
      </c>
      <c r="AY156" s="17" t="s">
        <v>115</v>
      </c>
      <c r="BE156" s="176">
        <f>IF(N156="základní",J156,0)</f>
        <v>0</v>
      </c>
      <c r="BF156" s="176">
        <f>IF(N156="snížená",J156,0)</f>
        <v>0</v>
      </c>
      <c r="BG156" s="176">
        <f>IF(N156="zákl. přenesená",J156,0)</f>
        <v>0</v>
      </c>
      <c r="BH156" s="176">
        <f>IF(N156="sníž. přenesená",J156,0)</f>
        <v>0</v>
      </c>
      <c r="BI156" s="176">
        <f>IF(N156="nulová",J156,0)</f>
        <v>0</v>
      </c>
      <c r="BJ156" s="17" t="s">
        <v>81</v>
      </c>
      <c r="BK156" s="176">
        <f>ROUND(I156*H156,2)</f>
        <v>0</v>
      </c>
      <c r="BL156" s="17" t="s">
        <v>123</v>
      </c>
      <c r="BM156" s="175" t="s">
        <v>181</v>
      </c>
    </row>
    <row r="157" s="13" customFormat="1">
      <c r="A157" s="13"/>
      <c r="B157" s="177"/>
      <c r="C157" s="13"/>
      <c r="D157" s="178" t="s">
        <v>128</v>
      </c>
      <c r="E157" s="179" t="s">
        <v>1</v>
      </c>
      <c r="F157" s="180" t="s">
        <v>182</v>
      </c>
      <c r="G157" s="13"/>
      <c r="H157" s="181">
        <v>11.112</v>
      </c>
      <c r="I157" s="182"/>
      <c r="J157" s="13"/>
      <c r="K157" s="13"/>
      <c r="L157" s="177"/>
      <c r="M157" s="183"/>
      <c r="N157" s="184"/>
      <c r="O157" s="184"/>
      <c r="P157" s="184"/>
      <c r="Q157" s="184"/>
      <c r="R157" s="184"/>
      <c r="S157" s="184"/>
      <c r="T157" s="18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79" t="s">
        <v>128</v>
      </c>
      <c r="AU157" s="179" t="s">
        <v>83</v>
      </c>
      <c r="AV157" s="13" t="s">
        <v>83</v>
      </c>
      <c r="AW157" s="13" t="s">
        <v>32</v>
      </c>
      <c r="AX157" s="13" t="s">
        <v>81</v>
      </c>
      <c r="AY157" s="179" t="s">
        <v>115</v>
      </c>
    </row>
    <row r="158" s="2" customFormat="1" ht="24.15" customHeight="1">
      <c r="A158" s="36"/>
      <c r="B158" s="163"/>
      <c r="C158" s="164" t="s">
        <v>183</v>
      </c>
      <c r="D158" s="164" t="s">
        <v>118</v>
      </c>
      <c r="E158" s="165" t="s">
        <v>184</v>
      </c>
      <c r="F158" s="166" t="s">
        <v>185</v>
      </c>
      <c r="G158" s="167" t="s">
        <v>121</v>
      </c>
      <c r="H158" s="168">
        <v>90.159999999999997</v>
      </c>
      <c r="I158" s="169"/>
      <c r="J158" s="170">
        <f>ROUND(I158*H158,2)</f>
        <v>0</v>
      </c>
      <c r="K158" s="166" t="s">
        <v>122</v>
      </c>
      <c r="L158" s="37"/>
      <c r="M158" s="171" t="s">
        <v>1</v>
      </c>
      <c r="N158" s="172" t="s">
        <v>41</v>
      </c>
      <c r="O158" s="75"/>
      <c r="P158" s="173">
        <f>O158*H158</f>
        <v>0</v>
      </c>
      <c r="Q158" s="173">
        <v>4.0000000000000003E-05</v>
      </c>
      <c r="R158" s="173">
        <f>Q158*H158</f>
        <v>0.0036064000000000001</v>
      </c>
      <c r="S158" s="173">
        <v>0</v>
      </c>
      <c r="T158" s="174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175" t="s">
        <v>123</v>
      </c>
      <c r="AT158" s="175" t="s">
        <v>118</v>
      </c>
      <c r="AU158" s="175" t="s">
        <v>83</v>
      </c>
      <c r="AY158" s="17" t="s">
        <v>115</v>
      </c>
      <c r="BE158" s="176">
        <f>IF(N158="základní",J158,0)</f>
        <v>0</v>
      </c>
      <c r="BF158" s="176">
        <f>IF(N158="snížená",J158,0)</f>
        <v>0</v>
      </c>
      <c r="BG158" s="176">
        <f>IF(N158="zákl. přenesená",J158,0)</f>
        <v>0</v>
      </c>
      <c r="BH158" s="176">
        <f>IF(N158="sníž. přenesená",J158,0)</f>
        <v>0</v>
      </c>
      <c r="BI158" s="176">
        <f>IF(N158="nulová",J158,0)</f>
        <v>0</v>
      </c>
      <c r="BJ158" s="17" t="s">
        <v>81</v>
      </c>
      <c r="BK158" s="176">
        <f>ROUND(I158*H158,2)</f>
        <v>0</v>
      </c>
      <c r="BL158" s="17" t="s">
        <v>123</v>
      </c>
      <c r="BM158" s="175" t="s">
        <v>186</v>
      </c>
    </row>
    <row r="159" s="13" customFormat="1">
      <c r="A159" s="13"/>
      <c r="B159" s="177"/>
      <c r="C159" s="13"/>
      <c r="D159" s="178" t="s">
        <v>128</v>
      </c>
      <c r="E159" s="179" t="s">
        <v>1</v>
      </c>
      <c r="F159" s="180" t="s">
        <v>187</v>
      </c>
      <c r="G159" s="13"/>
      <c r="H159" s="181">
        <v>90.159999999999997</v>
      </c>
      <c r="I159" s="182"/>
      <c r="J159" s="13"/>
      <c r="K159" s="13"/>
      <c r="L159" s="177"/>
      <c r="M159" s="183"/>
      <c r="N159" s="184"/>
      <c r="O159" s="184"/>
      <c r="P159" s="184"/>
      <c r="Q159" s="184"/>
      <c r="R159" s="184"/>
      <c r="S159" s="184"/>
      <c r="T159" s="18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79" t="s">
        <v>128</v>
      </c>
      <c r="AU159" s="179" t="s">
        <v>83</v>
      </c>
      <c r="AV159" s="13" t="s">
        <v>83</v>
      </c>
      <c r="AW159" s="13" t="s">
        <v>32</v>
      </c>
      <c r="AX159" s="13" t="s">
        <v>81</v>
      </c>
      <c r="AY159" s="179" t="s">
        <v>115</v>
      </c>
    </row>
    <row r="160" s="2" customFormat="1" ht="37.8" customHeight="1">
      <c r="A160" s="36"/>
      <c r="B160" s="163"/>
      <c r="C160" s="164" t="s">
        <v>188</v>
      </c>
      <c r="D160" s="164" t="s">
        <v>118</v>
      </c>
      <c r="E160" s="165" t="s">
        <v>189</v>
      </c>
      <c r="F160" s="166" t="s">
        <v>190</v>
      </c>
      <c r="G160" s="167" t="s">
        <v>121</v>
      </c>
      <c r="H160" s="168">
        <v>88.108999999999995</v>
      </c>
      <c r="I160" s="169"/>
      <c r="J160" s="170">
        <f>ROUND(I160*H160,2)</f>
        <v>0</v>
      </c>
      <c r="K160" s="166" t="s">
        <v>122</v>
      </c>
      <c r="L160" s="37"/>
      <c r="M160" s="171" t="s">
        <v>1</v>
      </c>
      <c r="N160" s="172" t="s">
        <v>41</v>
      </c>
      <c r="O160" s="75"/>
      <c r="P160" s="173">
        <f>O160*H160</f>
        <v>0</v>
      </c>
      <c r="Q160" s="173">
        <v>0</v>
      </c>
      <c r="R160" s="173">
        <f>Q160*H160</f>
        <v>0</v>
      </c>
      <c r="S160" s="173">
        <v>0.0040000000000000001</v>
      </c>
      <c r="T160" s="174">
        <f>S160*H160</f>
        <v>0.35243599999999997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175" t="s">
        <v>123</v>
      </c>
      <c r="AT160" s="175" t="s">
        <v>118</v>
      </c>
      <c r="AU160" s="175" t="s">
        <v>83</v>
      </c>
      <c r="AY160" s="17" t="s">
        <v>115</v>
      </c>
      <c r="BE160" s="176">
        <f>IF(N160="základní",J160,0)</f>
        <v>0</v>
      </c>
      <c r="BF160" s="176">
        <f>IF(N160="snížená",J160,0)</f>
        <v>0</v>
      </c>
      <c r="BG160" s="176">
        <f>IF(N160="zákl. přenesená",J160,0)</f>
        <v>0</v>
      </c>
      <c r="BH160" s="176">
        <f>IF(N160="sníž. přenesená",J160,0)</f>
        <v>0</v>
      </c>
      <c r="BI160" s="176">
        <f>IF(N160="nulová",J160,0)</f>
        <v>0</v>
      </c>
      <c r="BJ160" s="17" t="s">
        <v>81</v>
      </c>
      <c r="BK160" s="176">
        <f>ROUND(I160*H160,2)</f>
        <v>0</v>
      </c>
      <c r="BL160" s="17" t="s">
        <v>123</v>
      </c>
      <c r="BM160" s="175" t="s">
        <v>191</v>
      </c>
    </row>
    <row r="161" s="2" customFormat="1" ht="37.8" customHeight="1">
      <c r="A161" s="36"/>
      <c r="B161" s="163"/>
      <c r="C161" s="164" t="s">
        <v>8</v>
      </c>
      <c r="D161" s="164" t="s">
        <v>118</v>
      </c>
      <c r="E161" s="165" t="s">
        <v>192</v>
      </c>
      <c r="F161" s="166" t="s">
        <v>193</v>
      </c>
      <c r="G161" s="167" t="s">
        <v>121</v>
      </c>
      <c r="H161" s="168">
        <v>12</v>
      </c>
      <c r="I161" s="169"/>
      <c r="J161" s="170">
        <f>ROUND(I161*H161,2)</f>
        <v>0</v>
      </c>
      <c r="K161" s="166" t="s">
        <v>122</v>
      </c>
      <c r="L161" s="37"/>
      <c r="M161" s="171" t="s">
        <v>1</v>
      </c>
      <c r="N161" s="172" t="s">
        <v>41</v>
      </c>
      <c r="O161" s="75"/>
      <c r="P161" s="173">
        <f>O161*H161</f>
        <v>0</v>
      </c>
      <c r="Q161" s="173">
        <v>0</v>
      </c>
      <c r="R161" s="173">
        <f>Q161*H161</f>
        <v>0</v>
      </c>
      <c r="S161" s="173">
        <v>0.01</v>
      </c>
      <c r="T161" s="174">
        <f>S161*H161</f>
        <v>0.12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175" t="s">
        <v>123</v>
      </c>
      <c r="AT161" s="175" t="s">
        <v>118</v>
      </c>
      <c r="AU161" s="175" t="s">
        <v>83</v>
      </c>
      <c r="AY161" s="17" t="s">
        <v>115</v>
      </c>
      <c r="BE161" s="176">
        <f>IF(N161="základní",J161,0)</f>
        <v>0</v>
      </c>
      <c r="BF161" s="176">
        <f>IF(N161="snížená",J161,0)</f>
        <v>0</v>
      </c>
      <c r="BG161" s="176">
        <f>IF(N161="zákl. přenesená",J161,0)</f>
        <v>0</v>
      </c>
      <c r="BH161" s="176">
        <f>IF(N161="sníž. přenesená",J161,0)</f>
        <v>0</v>
      </c>
      <c r="BI161" s="176">
        <f>IF(N161="nulová",J161,0)</f>
        <v>0</v>
      </c>
      <c r="BJ161" s="17" t="s">
        <v>81</v>
      </c>
      <c r="BK161" s="176">
        <f>ROUND(I161*H161,2)</f>
        <v>0</v>
      </c>
      <c r="BL161" s="17" t="s">
        <v>123</v>
      </c>
      <c r="BM161" s="175" t="s">
        <v>194</v>
      </c>
    </row>
    <row r="162" s="2" customFormat="1" ht="37.8" customHeight="1">
      <c r="A162" s="36"/>
      <c r="B162" s="163"/>
      <c r="C162" s="164" t="s">
        <v>195</v>
      </c>
      <c r="D162" s="164" t="s">
        <v>118</v>
      </c>
      <c r="E162" s="165" t="s">
        <v>196</v>
      </c>
      <c r="F162" s="166" t="s">
        <v>197</v>
      </c>
      <c r="G162" s="167" t="s">
        <v>121</v>
      </c>
      <c r="H162" s="168">
        <v>314.87599999999998</v>
      </c>
      <c r="I162" s="169"/>
      <c r="J162" s="170">
        <f>ROUND(I162*H162,2)</f>
        <v>0</v>
      </c>
      <c r="K162" s="166" t="s">
        <v>122</v>
      </c>
      <c r="L162" s="37"/>
      <c r="M162" s="171" t="s">
        <v>1</v>
      </c>
      <c r="N162" s="172" t="s">
        <v>41</v>
      </c>
      <c r="O162" s="75"/>
      <c r="P162" s="173">
        <f>O162*H162</f>
        <v>0</v>
      </c>
      <c r="Q162" s="173">
        <v>0</v>
      </c>
      <c r="R162" s="173">
        <f>Q162*H162</f>
        <v>0</v>
      </c>
      <c r="S162" s="173">
        <v>0.0040000000000000001</v>
      </c>
      <c r="T162" s="174">
        <f>S162*H162</f>
        <v>1.259504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175" t="s">
        <v>123</v>
      </c>
      <c r="AT162" s="175" t="s">
        <v>118</v>
      </c>
      <c r="AU162" s="175" t="s">
        <v>83</v>
      </c>
      <c r="AY162" s="17" t="s">
        <v>115</v>
      </c>
      <c r="BE162" s="176">
        <f>IF(N162="základní",J162,0)</f>
        <v>0</v>
      </c>
      <c r="BF162" s="176">
        <f>IF(N162="snížená",J162,0)</f>
        <v>0</v>
      </c>
      <c r="BG162" s="176">
        <f>IF(N162="zákl. přenesená",J162,0)</f>
        <v>0</v>
      </c>
      <c r="BH162" s="176">
        <f>IF(N162="sníž. přenesená",J162,0)</f>
        <v>0</v>
      </c>
      <c r="BI162" s="176">
        <f>IF(N162="nulová",J162,0)</f>
        <v>0</v>
      </c>
      <c r="BJ162" s="17" t="s">
        <v>81</v>
      </c>
      <c r="BK162" s="176">
        <f>ROUND(I162*H162,2)</f>
        <v>0</v>
      </c>
      <c r="BL162" s="17" t="s">
        <v>123</v>
      </c>
      <c r="BM162" s="175" t="s">
        <v>198</v>
      </c>
    </row>
    <row r="163" s="13" customFormat="1">
      <c r="A163" s="13"/>
      <c r="B163" s="177"/>
      <c r="C163" s="13"/>
      <c r="D163" s="178" t="s">
        <v>128</v>
      </c>
      <c r="E163" s="179" t="s">
        <v>1</v>
      </c>
      <c r="F163" s="180" t="s">
        <v>199</v>
      </c>
      <c r="G163" s="13"/>
      <c r="H163" s="181">
        <v>312.93200000000002</v>
      </c>
      <c r="I163" s="182"/>
      <c r="J163" s="13"/>
      <c r="K163" s="13"/>
      <c r="L163" s="177"/>
      <c r="M163" s="183"/>
      <c r="N163" s="184"/>
      <c r="O163" s="184"/>
      <c r="P163" s="184"/>
      <c r="Q163" s="184"/>
      <c r="R163" s="184"/>
      <c r="S163" s="184"/>
      <c r="T163" s="185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179" t="s">
        <v>128</v>
      </c>
      <c r="AU163" s="179" t="s">
        <v>83</v>
      </c>
      <c r="AV163" s="13" t="s">
        <v>83</v>
      </c>
      <c r="AW163" s="13" t="s">
        <v>32</v>
      </c>
      <c r="AX163" s="13" t="s">
        <v>76</v>
      </c>
      <c r="AY163" s="179" t="s">
        <v>115</v>
      </c>
    </row>
    <row r="164" s="13" customFormat="1">
      <c r="A164" s="13"/>
      <c r="B164" s="177"/>
      <c r="C164" s="13"/>
      <c r="D164" s="178" t="s">
        <v>128</v>
      </c>
      <c r="E164" s="179" t="s">
        <v>1</v>
      </c>
      <c r="F164" s="180" t="s">
        <v>200</v>
      </c>
      <c r="G164" s="13"/>
      <c r="H164" s="181">
        <v>1.944</v>
      </c>
      <c r="I164" s="182"/>
      <c r="J164" s="13"/>
      <c r="K164" s="13"/>
      <c r="L164" s="177"/>
      <c r="M164" s="183"/>
      <c r="N164" s="184"/>
      <c r="O164" s="184"/>
      <c r="P164" s="184"/>
      <c r="Q164" s="184"/>
      <c r="R164" s="184"/>
      <c r="S164" s="184"/>
      <c r="T164" s="18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179" t="s">
        <v>128</v>
      </c>
      <c r="AU164" s="179" t="s">
        <v>83</v>
      </c>
      <c r="AV164" s="13" t="s">
        <v>83</v>
      </c>
      <c r="AW164" s="13" t="s">
        <v>32</v>
      </c>
      <c r="AX164" s="13" t="s">
        <v>76</v>
      </c>
      <c r="AY164" s="179" t="s">
        <v>115</v>
      </c>
    </row>
    <row r="165" s="14" customFormat="1">
      <c r="A165" s="14"/>
      <c r="B165" s="186"/>
      <c r="C165" s="14"/>
      <c r="D165" s="178" t="s">
        <v>128</v>
      </c>
      <c r="E165" s="187" t="s">
        <v>1</v>
      </c>
      <c r="F165" s="188" t="s">
        <v>139</v>
      </c>
      <c r="G165" s="14"/>
      <c r="H165" s="189">
        <v>314.87600000000003</v>
      </c>
      <c r="I165" s="190"/>
      <c r="J165" s="14"/>
      <c r="K165" s="14"/>
      <c r="L165" s="186"/>
      <c r="M165" s="191"/>
      <c r="N165" s="192"/>
      <c r="O165" s="192"/>
      <c r="P165" s="192"/>
      <c r="Q165" s="192"/>
      <c r="R165" s="192"/>
      <c r="S165" s="192"/>
      <c r="T165" s="193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187" t="s">
        <v>128</v>
      </c>
      <c r="AU165" s="187" t="s">
        <v>83</v>
      </c>
      <c r="AV165" s="14" t="s">
        <v>123</v>
      </c>
      <c r="AW165" s="14" t="s">
        <v>32</v>
      </c>
      <c r="AX165" s="14" t="s">
        <v>81</v>
      </c>
      <c r="AY165" s="187" t="s">
        <v>115</v>
      </c>
    </row>
    <row r="166" s="12" customFormat="1" ht="22.8" customHeight="1">
      <c r="A166" s="12"/>
      <c r="B166" s="150"/>
      <c r="C166" s="12"/>
      <c r="D166" s="151" t="s">
        <v>75</v>
      </c>
      <c r="E166" s="161" t="s">
        <v>201</v>
      </c>
      <c r="F166" s="161" t="s">
        <v>202</v>
      </c>
      <c r="G166" s="12"/>
      <c r="H166" s="12"/>
      <c r="I166" s="153"/>
      <c r="J166" s="162">
        <f>BK166</f>
        <v>0</v>
      </c>
      <c r="K166" s="12"/>
      <c r="L166" s="150"/>
      <c r="M166" s="155"/>
      <c r="N166" s="156"/>
      <c r="O166" s="156"/>
      <c r="P166" s="157">
        <f>SUM(P167:P171)</f>
        <v>0</v>
      </c>
      <c r="Q166" s="156"/>
      <c r="R166" s="157">
        <f>SUM(R167:R171)</f>
        <v>0</v>
      </c>
      <c r="S166" s="156"/>
      <c r="T166" s="158">
        <f>SUM(T167:T171)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151" t="s">
        <v>81</v>
      </c>
      <c r="AT166" s="159" t="s">
        <v>75</v>
      </c>
      <c r="AU166" s="159" t="s">
        <v>81</v>
      </c>
      <c r="AY166" s="151" t="s">
        <v>115</v>
      </c>
      <c r="BK166" s="160">
        <f>SUM(BK167:BK171)</f>
        <v>0</v>
      </c>
    </row>
    <row r="167" s="2" customFormat="1" ht="24.15" customHeight="1">
      <c r="A167" s="36"/>
      <c r="B167" s="163"/>
      <c r="C167" s="164" t="s">
        <v>203</v>
      </c>
      <c r="D167" s="164" t="s">
        <v>118</v>
      </c>
      <c r="E167" s="165" t="s">
        <v>204</v>
      </c>
      <c r="F167" s="166" t="s">
        <v>205</v>
      </c>
      <c r="G167" s="167" t="s">
        <v>206</v>
      </c>
      <c r="H167" s="168">
        <v>1.8620000000000001</v>
      </c>
      <c r="I167" s="169"/>
      <c r="J167" s="170">
        <f>ROUND(I167*H167,2)</f>
        <v>0</v>
      </c>
      <c r="K167" s="166" t="s">
        <v>122</v>
      </c>
      <c r="L167" s="37"/>
      <c r="M167" s="171" t="s">
        <v>1</v>
      </c>
      <c r="N167" s="172" t="s">
        <v>41</v>
      </c>
      <c r="O167" s="75"/>
      <c r="P167" s="173">
        <f>O167*H167</f>
        <v>0</v>
      </c>
      <c r="Q167" s="173">
        <v>0</v>
      </c>
      <c r="R167" s="173">
        <f>Q167*H167</f>
        <v>0</v>
      </c>
      <c r="S167" s="173">
        <v>0</v>
      </c>
      <c r="T167" s="174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175" t="s">
        <v>123</v>
      </c>
      <c r="AT167" s="175" t="s">
        <v>118</v>
      </c>
      <c r="AU167" s="175" t="s">
        <v>83</v>
      </c>
      <c r="AY167" s="17" t="s">
        <v>115</v>
      </c>
      <c r="BE167" s="176">
        <f>IF(N167="základní",J167,0)</f>
        <v>0</v>
      </c>
      <c r="BF167" s="176">
        <f>IF(N167="snížená",J167,0)</f>
        <v>0</v>
      </c>
      <c r="BG167" s="176">
        <f>IF(N167="zákl. přenesená",J167,0)</f>
        <v>0</v>
      </c>
      <c r="BH167" s="176">
        <f>IF(N167="sníž. přenesená",J167,0)</f>
        <v>0</v>
      </c>
      <c r="BI167" s="176">
        <f>IF(N167="nulová",J167,0)</f>
        <v>0</v>
      </c>
      <c r="BJ167" s="17" t="s">
        <v>81</v>
      </c>
      <c r="BK167" s="176">
        <f>ROUND(I167*H167,2)</f>
        <v>0</v>
      </c>
      <c r="BL167" s="17" t="s">
        <v>123</v>
      </c>
      <c r="BM167" s="175" t="s">
        <v>207</v>
      </c>
    </row>
    <row r="168" s="2" customFormat="1" ht="24.15" customHeight="1">
      <c r="A168" s="36"/>
      <c r="B168" s="163"/>
      <c r="C168" s="164" t="s">
        <v>208</v>
      </c>
      <c r="D168" s="164" t="s">
        <v>118</v>
      </c>
      <c r="E168" s="165" t="s">
        <v>209</v>
      </c>
      <c r="F168" s="166" t="s">
        <v>210</v>
      </c>
      <c r="G168" s="167" t="s">
        <v>206</v>
      </c>
      <c r="H168" s="168">
        <v>1.8620000000000001</v>
      </c>
      <c r="I168" s="169"/>
      <c r="J168" s="170">
        <f>ROUND(I168*H168,2)</f>
        <v>0</v>
      </c>
      <c r="K168" s="166" t="s">
        <v>122</v>
      </c>
      <c r="L168" s="37"/>
      <c r="M168" s="171" t="s">
        <v>1</v>
      </c>
      <c r="N168" s="172" t="s">
        <v>41</v>
      </c>
      <c r="O168" s="75"/>
      <c r="P168" s="173">
        <f>O168*H168</f>
        <v>0</v>
      </c>
      <c r="Q168" s="173">
        <v>0</v>
      </c>
      <c r="R168" s="173">
        <f>Q168*H168</f>
        <v>0</v>
      </c>
      <c r="S168" s="173">
        <v>0</v>
      </c>
      <c r="T168" s="174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175" t="s">
        <v>123</v>
      </c>
      <c r="AT168" s="175" t="s">
        <v>118</v>
      </c>
      <c r="AU168" s="175" t="s">
        <v>83</v>
      </c>
      <c r="AY168" s="17" t="s">
        <v>115</v>
      </c>
      <c r="BE168" s="176">
        <f>IF(N168="základní",J168,0)</f>
        <v>0</v>
      </c>
      <c r="BF168" s="176">
        <f>IF(N168="snížená",J168,0)</f>
        <v>0</v>
      </c>
      <c r="BG168" s="176">
        <f>IF(N168="zákl. přenesená",J168,0)</f>
        <v>0</v>
      </c>
      <c r="BH168" s="176">
        <f>IF(N168="sníž. přenesená",J168,0)</f>
        <v>0</v>
      </c>
      <c r="BI168" s="176">
        <f>IF(N168="nulová",J168,0)</f>
        <v>0</v>
      </c>
      <c r="BJ168" s="17" t="s">
        <v>81</v>
      </c>
      <c r="BK168" s="176">
        <f>ROUND(I168*H168,2)</f>
        <v>0</v>
      </c>
      <c r="BL168" s="17" t="s">
        <v>123</v>
      </c>
      <c r="BM168" s="175" t="s">
        <v>211</v>
      </c>
    </row>
    <row r="169" s="2" customFormat="1" ht="24.15" customHeight="1">
      <c r="A169" s="36"/>
      <c r="B169" s="163"/>
      <c r="C169" s="164" t="s">
        <v>212</v>
      </c>
      <c r="D169" s="164" t="s">
        <v>118</v>
      </c>
      <c r="E169" s="165" t="s">
        <v>213</v>
      </c>
      <c r="F169" s="166" t="s">
        <v>214</v>
      </c>
      <c r="G169" s="167" t="s">
        <v>206</v>
      </c>
      <c r="H169" s="168">
        <v>44.688000000000002</v>
      </c>
      <c r="I169" s="169"/>
      <c r="J169" s="170">
        <f>ROUND(I169*H169,2)</f>
        <v>0</v>
      </c>
      <c r="K169" s="166" t="s">
        <v>122</v>
      </c>
      <c r="L169" s="37"/>
      <c r="M169" s="171" t="s">
        <v>1</v>
      </c>
      <c r="N169" s="172" t="s">
        <v>41</v>
      </c>
      <c r="O169" s="75"/>
      <c r="P169" s="173">
        <f>O169*H169</f>
        <v>0</v>
      </c>
      <c r="Q169" s="173">
        <v>0</v>
      </c>
      <c r="R169" s="173">
        <f>Q169*H169</f>
        <v>0</v>
      </c>
      <c r="S169" s="173">
        <v>0</v>
      </c>
      <c r="T169" s="174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175" t="s">
        <v>123</v>
      </c>
      <c r="AT169" s="175" t="s">
        <v>118</v>
      </c>
      <c r="AU169" s="175" t="s">
        <v>83</v>
      </c>
      <c r="AY169" s="17" t="s">
        <v>115</v>
      </c>
      <c r="BE169" s="176">
        <f>IF(N169="základní",J169,0)</f>
        <v>0</v>
      </c>
      <c r="BF169" s="176">
        <f>IF(N169="snížená",J169,0)</f>
        <v>0</v>
      </c>
      <c r="BG169" s="176">
        <f>IF(N169="zákl. přenesená",J169,0)</f>
        <v>0</v>
      </c>
      <c r="BH169" s="176">
        <f>IF(N169="sníž. přenesená",J169,0)</f>
        <v>0</v>
      </c>
      <c r="BI169" s="176">
        <f>IF(N169="nulová",J169,0)</f>
        <v>0</v>
      </c>
      <c r="BJ169" s="17" t="s">
        <v>81</v>
      </c>
      <c r="BK169" s="176">
        <f>ROUND(I169*H169,2)</f>
        <v>0</v>
      </c>
      <c r="BL169" s="17" t="s">
        <v>123</v>
      </c>
      <c r="BM169" s="175" t="s">
        <v>215</v>
      </c>
    </row>
    <row r="170" s="13" customFormat="1">
      <c r="A170" s="13"/>
      <c r="B170" s="177"/>
      <c r="C170" s="13"/>
      <c r="D170" s="178" t="s">
        <v>128</v>
      </c>
      <c r="E170" s="13"/>
      <c r="F170" s="180" t="s">
        <v>216</v>
      </c>
      <c r="G170" s="13"/>
      <c r="H170" s="181">
        <v>44.688000000000002</v>
      </c>
      <c r="I170" s="182"/>
      <c r="J170" s="13"/>
      <c r="K170" s="13"/>
      <c r="L170" s="177"/>
      <c r="M170" s="183"/>
      <c r="N170" s="184"/>
      <c r="O170" s="184"/>
      <c r="P170" s="184"/>
      <c r="Q170" s="184"/>
      <c r="R170" s="184"/>
      <c r="S170" s="184"/>
      <c r="T170" s="185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179" t="s">
        <v>128</v>
      </c>
      <c r="AU170" s="179" t="s">
        <v>83</v>
      </c>
      <c r="AV170" s="13" t="s">
        <v>83</v>
      </c>
      <c r="AW170" s="13" t="s">
        <v>3</v>
      </c>
      <c r="AX170" s="13" t="s">
        <v>81</v>
      </c>
      <c r="AY170" s="179" t="s">
        <v>115</v>
      </c>
    </row>
    <row r="171" s="2" customFormat="1" ht="33" customHeight="1">
      <c r="A171" s="36"/>
      <c r="B171" s="163"/>
      <c r="C171" s="164" t="s">
        <v>217</v>
      </c>
      <c r="D171" s="164" t="s">
        <v>118</v>
      </c>
      <c r="E171" s="165" t="s">
        <v>218</v>
      </c>
      <c r="F171" s="166" t="s">
        <v>219</v>
      </c>
      <c r="G171" s="167" t="s">
        <v>206</v>
      </c>
      <c r="H171" s="168">
        <v>1.8620000000000001</v>
      </c>
      <c r="I171" s="169"/>
      <c r="J171" s="170">
        <f>ROUND(I171*H171,2)</f>
        <v>0</v>
      </c>
      <c r="K171" s="166" t="s">
        <v>122</v>
      </c>
      <c r="L171" s="37"/>
      <c r="M171" s="171" t="s">
        <v>1</v>
      </c>
      <c r="N171" s="172" t="s">
        <v>41</v>
      </c>
      <c r="O171" s="75"/>
      <c r="P171" s="173">
        <f>O171*H171</f>
        <v>0</v>
      </c>
      <c r="Q171" s="173">
        <v>0</v>
      </c>
      <c r="R171" s="173">
        <f>Q171*H171</f>
        <v>0</v>
      </c>
      <c r="S171" s="173">
        <v>0</v>
      </c>
      <c r="T171" s="174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175" t="s">
        <v>123</v>
      </c>
      <c r="AT171" s="175" t="s">
        <v>118</v>
      </c>
      <c r="AU171" s="175" t="s">
        <v>83</v>
      </c>
      <c r="AY171" s="17" t="s">
        <v>115</v>
      </c>
      <c r="BE171" s="176">
        <f>IF(N171="základní",J171,0)</f>
        <v>0</v>
      </c>
      <c r="BF171" s="176">
        <f>IF(N171="snížená",J171,0)</f>
        <v>0</v>
      </c>
      <c r="BG171" s="176">
        <f>IF(N171="zákl. přenesená",J171,0)</f>
        <v>0</v>
      </c>
      <c r="BH171" s="176">
        <f>IF(N171="sníž. přenesená",J171,0)</f>
        <v>0</v>
      </c>
      <c r="BI171" s="176">
        <f>IF(N171="nulová",J171,0)</f>
        <v>0</v>
      </c>
      <c r="BJ171" s="17" t="s">
        <v>81</v>
      </c>
      <c r="BK171" s="176">
        <f>ROUND(I171*H171,2)</f>
        <v>0</v>
      </c>
      <c r="BL171" s="17" t="s">
        <v>123</v>
      </c>
      <c r="BM171" s="175" t="s">
        <v>220</v>
      </c>
    </row>
    <row r="172" s="12" customFormat="1" ht="22.8" customHeight="1">
      <c r="A172" s="12"/>
      <c r="B172" s="150"/>
      <c r="C172" s="12"/>
      <c r="D172" s="151" t="s">
        <v>75</v>
      </c>
      <c r="E172" s="161" t="s">
        <v>221</v>
      </c>
      <c r="F172" s="161" t="s">
        <v>222</v>
      </c>
      <c r="G172" s="12"/>
      <c r="H172" s="12"/>
      <c r="I172" s="153"/>
      <c r="J172" s="162">
        <f>BK172</f>
        <v>0</v>
      </c>
      <c r="K172" s="12"/>
      <c r="L172" s="150"/>
      <c r="M172" s="155"/>
      <c r="N172" s="156"/>
      <c r="O172" s="156"/>
      <c r="P172" s="157">
        <f>P173</f>
        <v>0</v>
      </c>
      <c r="Q172" s="156"/>
      <c r="R172" s="157">
        <f>R173</f>
        <v>0</v>
      </c>
      <c r="S172" s="156"/>
      <c r="T172" s="158">
        <f>T173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151" t="s">
        <v>81</v>
      </c>
      <c r="AT172" s="159" t="s">
        <v>75</v>
      </c>
      <c r="AU172" s="159" t="s">
        <v>81</v>
      </c>
      <c r="AY172" s="151" t="s">
        <v>115</v>
      </c>
      <c r="BK172" s="160">
        <f>BK173</f>
        <v>0</v>
      </c>
    </row>
    <row r="173" s="2" customFormat="1" ht="21.75" customHeight="1">
      <c r="A173" s="36"/>
      <c r="B173" s="163"/>
      <c r="C173" s="164" t="s">
        <v>7</v>
      </c>
      <c r="D173" s="164" t="s">
        <v>118</v>
      </c>
      <c r="E173" s="165" t="s">
        <v>223</v>
      </c>
      <c r="F173" s="166" t="s">
        <v>224</v>
      </c>
      <c r="G173" s="167" t="s">
        <v>206</v>
      </c>
      <c r="H173" s="168">
        <v>2.6070000000000002</v>
      </c>
      <c r="I173" s="169"/>
      <c r="J173" s="170">
        <f>ROUND(I173*H173,2)</f>
        <v>0</v>
      </c>
      <c r="K173" s="166" t="s">
        <v>122</v>
      </c>
      <c r="L173" s="37"/>
      <c r="M173" s="171" t="s">
        <v>1</v>
      </c>
      <c r="N173" s="172" t="s">
        <v>41</v>
      </c>
      <c r="O173" s="75"/>
      <c r="P173" s="173">
        <f>O173*H173</f>
        <v>0</v>
      </c>
      <c r="Q173" s="173">
        <v>0</v>
      </c>
      <c r="R173" s="173">
        <f>Q173*H173</f>
        <v>0</v>
      </c>
      <c r="S173" s="173">
        <v>0</v>
      </c>
      <c r="T173" s="174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175" t="s">
        <v>123</v>
      </c>
      <c r="AT173" s="175" t="s">
        <v>118</v>
      </c>
      <c r="AU173" s="175" t="s">
        <v>83</v>
      </c>
      <c r="AY173" s="17" t="s">
        <v>115</v>
      </c>
      <c r="BE173" s="176">
        <f>IF(N173="základní",J173,0)</f>
        <v>0</v>
      </c>
      <c r="BF173" s="176">
        <f>IF(N173="snížená",J173,0)</f>
        <v>0</v>
      </c>
      <c r="BG173" s="176">
        <f>IF(N173="zákl. přenesená",J173,0)</f>
        <v>0</v>
      </c>
      <c r="BH173" s="176">
        <f>IF(N173="sníž. přenesená",J173,0)</f>
        <v>0</v>
      </c>
      <c r="BI173" s="176">
        <f>IF(N173="nulová",J173,0)</f>
        <v>0</v>
      </c>
      <c r="BJ173" s="17" t="s">
        <v>81</v>
      </c>
      <c r="BK173" s="176">
        <f>ROUND(I173*H173,2)</f>
        <v>0</v>
      </c>
      <c r="BL173" s="17" t="s">
        <v>123</v>
      </c>
      <c r="BM173" s="175" t="s">
        <v>225</v>
      </c>
    </row>
    <row r="174" s="12" customFormat="1" ht="25.92" customHeight="1">
      <c r="A174" s="12"/>
      <c r="B174" s="150"/>
      <c r="C174" s="12"/>
      <c r="D174" s="151" t="s">
        <v>75</v>
      </c>
      <c r="E174" s="152" t="s">
        <v>226</v>
      </c>
      <c r="F174" s="152" t="s">
        <v>227</v>
      </c>
      <c r="G174" s="12"/>
      <c r="H174" s="12"/>
      <c r="I174" s="153"/>
      <c r="J174" s="154">
        <f>BK174</f>
        <v>0</v>
      </c>
      <c r="K174" s="12"/>
      <c r="L174" s="150"/>
      <c r="M174" s="155"/>
      <c r="N174" s="156"/>
      <c r="O174" s="156"/>
      <c r="P174" s="157">
        <f>P175</f>
        <v>0</v>
      </c>
      <c r="Q174" s="156"/>
      <c r="R174" s="157">
        <f>R175</f>
        <v>0.61941229000000009</v>
      </c>
      <c r="S174" s="156"/>
      <c r="T174" s="158">
        <f>T175</f>
        <v>0.12976817000000002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151" t="s">
        <v>83</v>
      </c>
      <c r="AT174" s="159" t="s">
        <v>75</v>
      </c>
      <c r="AU174" s="159" t="s">
        <v>76</v>
      </c>
      <c r="AY174" s="151" t="s">
        <v>115</v>
      </c>
      <c r="BK174" s="160">
        <f>BK175</f>
        <v>0</v>
      </c>
    </row>
    <row r="175" s="12" customFormat="1" ht="22.8" customHeight="1">
      <c r="A175" s="12"/>
      <c r="B175" s="150"/>
      <c r="C175" s="12"/>
      <c r="D175" s="151" t="s">
        <v>75</v>
      </c>
      <c r="E175" s="161" t="s">
        <v>228</v>
      </c>
      <c r="F175" s="161" t="s">
        <v>229</v>
      </c>
      <c r="G175" s="12"/>
      <c r="H175" s="12"/>
      <c r="I175" s="153"/>
      <c r="J175" s="162">
        <f>BK175</f>
        <v>0</v>
      </c>
      <c r="K175" s="12"/>
      <c r="L175" s="150"/>
      <c r="M175" s="155"/>
      <c r="N175" s="156"/>
      <c r="O175" s="156"/>
      <c r="P175" s="157">
        <f>SUM(P176:P186)</f>
        <v>0</v>
      </c>
      <c r="Q175" s="156"/>
      <c r="R175" s="157">
        <f>SUM(R176:R186)</f>
        <v>0.61941229000000009</v>
      </c>
      <c r="S175" s="156"/>
      <c r="T175" s="158">
        <f>SUM(T176:T186)</f>
        <v>0.12976817000000002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151" t="s">
        <v>83</v>
      </c>
      <c r="AT175" s="159" t="s">
        <v>75</v>
      </c>
      <c r="AU175" s="159" t="s">
        <v>81</v>
      </c>
      <c r="AY175" s="151" t="s">
        <v>115</v>
      </c>
      <c r="BK175" s="160">
        <f>SUM(BK176:BK186)</f>
        <v>0</v>
      </c>
    </row>
    <row r="176" s="2" customFormat="1" ht="21.75" customHeight="1">
      <c r="A176" s="36"/>
      <c r="B176" s="163"/>
      <c r="C176" s="164" t="s">
        <v>230</v>
      </c>
      <c r="D176" s="164" t="s">
        <v>118</v>
      </c>
      <c r="E176" s="165" t="s">
        <v>231</v>
      </c>
      <c r="F176" s="166" t="s">
        <v>232</v>
      </c>
      <c r="G176" s="167" t="s">
        <v>121</v>
      </c>
      <c r="H176" s="168">
        <v>418.60700000000003</v>
      </c>
      <c r="I176" s="169"/>
      <c r="J176" s="170">
        <f>ROUND(I176*H176,2)</f>
        <v>0</v>
      </c>
      <c r="K176" s="166" t="s">
        <v>122</v>
      </c>
      <c r="L176" s="37"/>
      <c r="M176" s="171" t="s">
        <v>1</v>
      </c>
      <c r="N176" s="172" t="s">
        <v>41</v>
      </c>
      <c r="O176" s="75"/>
      <c r="P176" s="173">
        <f>O176*H176</f>
        <v>0</v>
      </c>
      <c r="Q176" s="173">
        <v>0.001</v>
      </c>
      <c r="R176" s="173">
        <f>Q176*H176</f>
        <v>0.41860700000000006</v>
      </c>
      <c r="S176" s="173">
        <v>0.00031</v>
      </c>
      <c r="T176" s="174">
        <f>S176*H176</f>
        <v>0.12976817000000002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175" t="s">
        <v>195</v>
      </c>
      <c r="AT176" s="175" t="s">
        <v>118</v>
      </c>
      <c r="AU176" s="175" t="s">
        <v>83</v>
      </c>
      <c r="AY176" s="17" t="s">
        <v>115</v>
      </c>
      <c r="BE176" s="176">
        <f>IF(N176="základní",J176,0)</f>
        <v>0</v>
      </c>
      <c r="BF176" s="176">
        <f>IF(N176="snížená",J176,0)</f>
        <v>0</v>
      </c>
      <c r="BG176" s="176">
        <f>IF(N176="zákl. přenesená",J176,0)</f>
        <v>0</v>
      </c>
      <c r="BH176" s="176">
        <f>IF(N176="sníž. přenesená",J176,0)</f>
        <v>0</v>
      </c>
      <c r="BI176" s="176">
        <f>IF(N176="nulová",J176,0)</f>
        <v>0</v>
      </c>
      <c r="BJ176" s="17" t="s">
        <v>81</v>
      </c>
      <c r="BK176" s="176">
        <f>ROUND(I176*H176,2)</f>
        <v>0</v>
      </c>
      <c r="BL176" s="17" t="s">
        <v>195</v>
      </c>
      <c r="BM176" s="175" t="s">
        <v>233</v>
      </c>
    </row>
    <row r="177" s="13" customFormat="1">
      <c r="A177" s="13"/>
      <c r="B177" s="177"/>
      <c r="C177" s="13"/>
      <c r="D177" s="178" t="s">
        <v>128</v>
      </c>
      <c r="E177" s="179" t="s">
        <v>1</v>
      </c>
      <c r="F177" s="180" t="s">
        <v>234</v>
      </c>
      <c r="G177" s="13"/>
      <c r="H177" s="181">
        <v>15.622</v>
      </c>
      <c r="I177" s="182"/>
      <c r="J177" s="13"/>
      <c r="K177" s="13"/>
      <c r="L177" s="177"/>
      <c r="M177" s="183"/>
      <c r="N177" s="184"/>
      <c r="O177" s="184"/>
      <c r="P177" s="184"/>
      <c r="Q177" s="184"/>
      <c r="R177" s="184"/>
      <c r="S177" s="184"/>
      <c r="T177" s="185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179" t="s">
        <v>128</v>
      </c>
      <c r="AU177" s="179" t="s">
        <v>83</v>
      </c>
      <c r="AV177" s="13" t="s">
        <v>83</v>
      </c>
      <c r="AW177" s="13" t="s">
        <v>32</v>
      </c>
      <c r="AX177" s="13" t="s">
        <v>76</v>
      </c>
      <c r="AY177" s="179" t="s">
        <v>115</v>
      </c>
    </row>
    <row r="178" s="13" customFormat="1">
      <c r="A178" s="13"/>
      <c r="B178" s="177"/>
      <c r="C178" s="13"/>
      <c r="D178" s="178" t="s">
        <v>128</v>
      </c>
      <c r="E178" s="179" t="s">
        <v>1</v>
      </c>
      <c r="F178" s="180" t="s">
        <v>199</v>
      </c>
      <c r="G178" s="13"/>
      <c r="H178" s="181">
        <v>312.93200000000002</v>
      </c>
      <c r="I178" s="182"/>
      <c r="J178" s="13"/>
      <c r="K178" s="13"/>
      <c r="L178" s="177"/>
      <c r="M178" s="183"/>
      <c r="N178" s="184"/>
      <c r="O178" s="184"/>
      <c r="P178" s="184"/>
      <c r="Q178" s="184"/>
      <c r="R178" s="184"/>
      <c r="S178" s="184"/>
      <c r="T178" s="185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179" t="s">
        <v>128</v>
      </c>
      <c r="AU178" s="179" t="s">
        <v>83</v>
      </c>
      <c r="AV178" s="13" t="s">
        <v>83</v>
      </c>
      <c r="AW178" s="13" t="s">
        <v>32</v>
      </c>
      <c r="AX178" s="13" t="s">
        <v>76</v>
      </c>
      <c r="AY178" s="179" t="s">
        <v>115</v>
      </c>
    </row>
    <row r="179" s="13" customFormat="1">
      <c r="A179" s="13"/>
      <c r="B179" s="177"/>
      <c r="C179" s="13"/>
      <c r="D179" s="178" t="s">
        <v>128</v>
      </c>
      <c r="E179" s="179" t="s">
        <v>1</v>
      </c>
      <c r="F179" s="180" t="s">
        <v>137</v>
      </c>
      <c r="G179" s="13"/>
      <c r="H179" s="181">
        <v>60.652999999999999</v>
      </c>
      <c r="I179" s="182"/>
      <c r="J179" s="13"/>
      <c r="K179" s="13"/>
      <c r="L179" s="177"/>
      <c r="M179" s="183"/>
      <c r="N179" s="184"/>
      <c r="O179" s="184"/>
      <c r="P179" s="184"/>
      <c r="Q179" s="184"/>
      <c r="R179" s="184"/>
      <c r="S179" s="184"/>
      <c r="T179" s="18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179" t="s">
        <v>128</v>
      </c>
      <c r="AU179" s="179" t="s">
        <v>83</v>
      </c>
      <c r="AV179" s="13" t="s">
        <v>83</v>
      </c>
      <c r="AW179" s="13" t="s">
        <v>32</v>
      </c>
      <c r="AX179" s="13" t="s">
        <v>76</v>
      </c>
      <c r="AY179" s="179" t="s">
        <v>115</v>
      </c>
    </row>
    <row r="180" s="13" customFormat="1">
      <c r="A180" s="13"/>
      <c r="B180" s="177"/>
      <c r="C180" s="13"/>
      <c r="D180" s="178" t="s">
        <v>128</v>
      </c>
      <c r="E180" s="179" t="s">
        <v>1</v>
      </c>
      <c r="F180" s="180" t="s">
        <v>138</v>
      </c>
      <c r="G180" s="13"/>
      <c r="H180" s="181">
        <v>27.456</v>
      </c>
      <c r="I180" s="182"/>
      <c r="J180" s="13"/>
      <c r="K180" s="13"/>
      <c r="L180" s="177"/>
      <c r="M180" s="183"/>
      <c r="N180" s="184"/>
      <c r="O180" s="184"/>
      <c r="P180" s="184"/>
      <c r="Q180" s="184"/>
      <c r="R180" s="184"/>
      <c r="S180" s="184"/>
      <c r="T180" s="185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179" t="s">
        <v>128</v>
      </c>
      <c r="AU180" s="179" t="s">
        <v>83</v>
      </c>
      <c r="AV180" s="13" t="s">
        <v>83</v>
      </c>
      <c r="AW180" s="13" t="s">
        <v>32</v>
      </c>
      <c r="AX180" s="13" t="s">
        <v>76</v>
      </c>
      <c r="AY180" s="179" t="s">
        <v>115</v>
      </c>
    </row>
    <row r="181" s="13" customFormat="1">
      <c r="A181" s="13"/>
      <c r="B181" s="177"/>
      <c r="C181" s="13"/>
      <c r="D181" s="178" t="s">
        <v>128</v>
      </c>
      <c r="E181" s="179" t="s">
        <v>1</v>
      </c>
      <c r="F181" s="180" t="s">
        <v>200</v>
      </c>
      <c r="G181" s="13"/>
      <c r="H181" s="181">
        <v>1.944</v>
      </c>
      <c r="I181" s="182"/>
      <c r="J181" s="13"/>
      <c r="K181" s="13"/>
      <c r="L181" s="177"/>
      <c r="M181" s="183"/>
      <c r="N181" s="184"/>
      <c r="O181" s="184"/>
      <c r="P181" s="184"/>
      <c r="Q181" s="184"/>
      <c r="R181" s="184"/>
      <c r="S181" s="184"/>
      <c r="T181" s="185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179" t="s">
        <v>128</v>
      </c>
      <c r="AU181" s="179" t="s">
        <v>83</v>
      </c>
      <c r="AV181" s="13" t="s">
        <v>83</v>
      </c>
      <c r="AW181" s="13" t="s">
        <v>32</v>
      </c>
      <c r="AX181" s="13" t="s">
        <v>76</v>
      </c>
      <c r="AY181" s="179" t="s">
        <v>115</v>
      </c>
    </row>
    <row r="182" s="14" customFormat="1">
      <c r="A182" s="14"/>
      <c r="B182" s="186"/>
      <c r="C182" s="14"/>
      <c r="D182" s="178" t="s">
        <v>128</v>
      </c>
      <c r="E182" s="187" t="s">
        <v>1</v>
      </c>
      <c r="F182" s="188" t="s">
        <v>139</v>
      </c>
      <c r="G182" s="14"/>
      <c r="H182" s="189">
        <v>418.60700000000008</v>
      </c>
      <c r="I182" s="190"/>
      <c r="J182" s="14"/>
      <c r="K182" s="14"/>
      <c r="L182" s="186"/>
      <c r="M182" s="191"/>
      <c r="N182" s="192"/>
      <c r="O182" s="192"/>
      <c r="P182" s="192"/>
      <c r="Q182" s="192"/>
      <c r="R182" s="192"/>
      <c r="S182" s="192"/>
      <c r="T182" s="193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187" t="s">
        <v>128</v>
      </c>
      <c r="AU182" s="187" t="s">
        <v>83</v>
      </c>
      <c r="AV182" s="14" t="s">
        <v>123</v>
      </c>
      <c r="AW182" s="14" t="s">
        <v>32</v>
      </c>
      <c r="AX182" s="14" t="s">
        <v>81</v>
      </c>
      <c r="AY182" s="187" t="s">
        <v>115</v>
      </c>
    </row>
    <row r="183" s="2" customFormat="1" ht="24.15" customHeight="1">
      <c r="A183" s="36"/>
      <c r="B183" s="163"/>
      <c r="C183" s="164" t="s">
        <v>235</v>
      </c>
      <c r="D183" s="164" t="s">
        <v>118</v>
      </c>
      <c r="E183" s="165" t="s">
        <v>236</v>
      </c>
      <c r="F183" s="166" t="s">
        <v>237</v>
      </c>
      <c r="G183" s="167" t="s">
        <v>121</v>
      </c>
      <c r="H183" s="168">
        <v>418.60700000000003</v>
      </c>
      <c r="I183" s="169"/>
      <c r="J183" s="170">
        <f>ROUND(I183*H183,2)</f>
        <v>0</v>
      </c>
      <c r="K183" s="166" t="s">
        <v>122</v>
      </c>
      <c r="L183" s="37"/>
      <c r="M183" s="171" t="s">
        <v>1</v>
      </c>
      <c r="N183" s="172" t="s">
        <v>41</v>
      </c>
      <c r="O183" s="75"/>
      <c r="P183" s="173">
        <f>O183*H183</f>
        <v>0</v>
      </c>
      <c r="Q183" s="173">
        <v>0</v>
      </c>
      <c r="R183" s="173">
        <f>Q183*H183</f>
        <v>0</v>
      </c>
      <c r="S183" s="173">
        <v>0</v>
      </c>
      <c r="T183" s="174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175" t="s">
        <v>195</v>
      </c>
      <c r="AT183" s="175" t="s">
        <v>118</v>
      </c>
      <c r="AU183" s="175" t="s">
        <v>83</v>
      </c>
      <c r="AY183" s="17" t="s">
        <v>115</v>
      </c>
      <c r="BE183" s="176">
        <f>IF(N183="základní",J183,0)</f>
        <v>0</v>
      </c>
      <c r="BF183" s="176">
        <f>IF(N183="snížená",J183,0)</f>
        <v>0</v>
      </c>
      <c r="BG183" s="176">
        <f>IF(N183="zákl. přenesená",J183,0)</f>
        <v>0</v>
      </c>
      <c r="BH183" s="176">
        <f>IF(N183="sníž. přenesená",J183,0)</f>
        <v>0</v>
      </c>
      <c r="BI183" s="176">
        <f>IF(N183="nulová",J183,0)</f>
        <v>0</v>
      </c>
      <c r="BJ183" s="17" t="s">
        <v>81</v>
      </c>
      <c r="BK183" s="176">
        <f>ROUND(I183*H183,2)</f>
        <v>0</v>
      </c>
      <c r="BL183" s="17" t="s">
        <v>195</v>
      </c>
      <c r="BM183" s="175" t="s">
        <v>238</v>
      </c>
    </row>
    <row r="184" s="2" customFormat="1" ht="24.15" customHeight="1">
      <c r="A184" s="36"/>
      <c r="B184" s="163"/>
      <c r="C184" s="164" t="s">
        <v>239</v>
      </c>
      <c r="D184" s="164" t="s">
        <v>118</v>
      </c>
      <c r="E184" s="165" t="s">
        <v>240</v>
      </c>
      <c r="F184" s="166" t="s">
        <v>241</v>
      </c>
      <c r="G184" s="167" t="s">
        <v>121</v>
      </c>
      <c r="H184" s="168">
        <v>14</v>
      </c>
      <c r="I184" s="169"/>
      <c r="J184" s="170">
        <f>ROUND(I184*H184,2)</f>
        <v>0</v>
      </c>
      <c r="K184" s="166" t="s">
        <v>122</v>
      </c>
      <c r="L184" s="37"/>
      <c r="M184" s="171" t="s">
        <v>1</v>
      </c>
      <c r="N184" s="172" t="s">
        <v>41</v>
      </c>
      <c r="O184" s="75"/>
      <c r="P184" s="173">
        <f>O184*H184</f>
        <v>0</v>
      </c>
      <c r="Q184" s="173">
        <v>0.00029</v>
      </c>
      <c r="R184" s="173">
        <f>Q184*H184</f>
        <v>0.0040600000000000002</v>
      </c>
      <c r="S184" s="173">
        <v>0</v>
      </c>
      <c r="T184" s="174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175" t="s">
        <v>195</v>
      </c>
      <c r="AT184" s="175" t="s">
        <v>118</v>
      </c>
      <c r="AU184" s="175" t="s">
        <v>83</v>
      </c>
      <c r="AY184" s="17" t="s">
        <v>115</v>
      </c>
      <c r="BE184" s="176">
        <f>IF(N184="základní",J184,0)</f>
        <v>0</v>
      </c>
      <c r="BF184" s="176">
        <f>IF(N184="snížená",J184,0)</f>
        <v>0</v>
      </c>
      <c r="BG184" s="176">
        <f>IF(N184="zákl. přenesená",J184,0)</f>
        <v>0</v>
      </c>
      <c r="BH184" s="176">
        <f>IF(N184="sníž. přenesená",J184,0)</f>
        <v>0</v>
      </c>
      <c r="BI184" s="176">
        <f>IF(N184="nulová",J184,0)</f>
        <v>0</v>
      </c>
      <c r="BJ184" s="17" t="s">
        <v>81</v>
      </c>
      <c r="BK184" s="176">
        <f>ROUND(I184*H184,2)</f>
        <v>0</v>
      </c>
      <c r="BL184" s="17" t="s">
        <v>195</v>
      </c>
      <c r="BM184" s="175" t="s">
        <v>242</v>
      </c>
    </row>
    <row r="185" s="2" customFormat="1" ht="24.15" customHeight="1">
      <c r="A185" s="36"/>
      <c r="B185" s="163"/>
      <c r="C185" s="164" t="s">
        <v>243</v>
      </c>
      <c r="D185" s="164" t="s">
        <v>118</v>
      </c>
      <c r="E185" s="165" t="s">
        <v>244</v>
      </c>
      <c r="F185" s="166" t="s">
        <v>245</v>
      </c>
      <c r="G185" s="167" t="s">
        <v>121</v>
      </c>
      <c r="H185" s="168">
        <v>418.60700000000003</v>
      </c>
      <c r="I185" s="169"/>
      <c r="J185" s="170">
        <f>ROUND(I185*H185,2)</f>
        <v>0</v>
      </c>
      <c r="K185" s="166" t="s">
        <v>122</v>
      </c>
      <c r="L185" s="37"/>
      <c r="M185" s="171" t="s">
        <v>1</v>
      </c>
      <c r="N185" s="172" t="s">
        <v>41</v>
      </c>
      <c r="O185" s="75"/>
      <c r="P185" s="173">
        <f>O185*H185</f>
        <v>0</v>
      </c>
      <c r="Q185" s="173">
        <v>0.00021000000000000001</v>
      </c>
      <c r="R185" s="173">
        <f>Q185*H185</f>
        <v>0.087907470000000015</v>
      </c>
      <c r="S185" s="173">
        <v>0</v>
      </c>
      <c r="T185" s="174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175" t="s">
        <v>195</v>
      </c>
      <c r="AT185" s="175" t="s">
        <v>118</v>
      </c>
      <c r="AU185" s="175" t="s">
        <v>83</v>
      </c>
      <c r="AY185" s="17" t="s">
        <v>115</v>
      </c>
      <c r="BE185" s="176">
        <f>IF(N185="základní",J185,0)</f>
        <v>0</v>
      </c>
      <c r="BF185" s="176">
        <f>IF(N185="snížená",J185,0)</f>
        <v>0</v>
      </c>
      <c r="BG185" s="176">
        <f>IF(N185="zákl. přenesená",J185,0)</f>
        <v>0</v>
      </c>
      <c r="BH185" s="176">
        <f>IF(N185="sníž. přenesená",J185,0)</f>
        <v>0</v>
      </c>
      <c r="BI185" s="176">
        <f>IF(N185="nulová",J185,0)</f>
        <v>0</v>
      </c>
      <c r="BJ185" s="17" t="s">
        <v>81</v>
      </c>
      <c r="BK185" s="176">
        <f>ROUND(I185*H185,2)</f>
        <v>0</v>
      </c>
      <c r="BL185" s="17" t="s">
        <v>195</v>
      </c>
      <c r="BM185" s="175" t="s">
        <v>246</v>
      </c>
    </row>
    <row r="186" s="2" customFormat="1" ht="33" customHeight="1">
      <c r="A186" s="36"/>
      <c r="B186" s="163"/>
      <c r="C186" s="164" t="s">
        <v>247</v>
      </c>
      <c r="D186" s="164" t="s">
        <v>118</v>
      </c>
      <c r="E186" s="165" t="s">
        <v>248</v>
      </c>
      <c r="F186" s="166" t="s">
        <v>249</v>
      </c>
      <c r="G186" s="167" t="s">
        <v>121</v>
      </c>
      <c r="H186" s="168">
        <v>418.60700000000003</v>
      </c>
      <c r="I186" s="169"/>
      <c r="J186" s="170">
        <f>ROUND(I186*H186,2)</f>
        <v>0</v>
      </c>
      <c r="K186" s="166" t="s">
        <v>122</v>
      </c>
      <c r="L186" s="37"/>
      <c r="M186" s="171" t="s">
        <v>1</v>
      </c>
      <c r="N186" s="172" t="s">
        <v>41</v>
      </c>
      <c r="O186" s="75"/>
      <c r="P186" s="173">
        <f>O186*H186</f>
        <v>0</v>
      </c>
      <c r="Q186" s="173">
        <v>0.00025999999999999998</v>
      </c>
      <c r="R186" s="173">
        <f>Q186*H186</f>
        <v>0.10883782</v>
      </c>
      <c r="S186" s="173">
        <v>0</v>
      </c>
      <c r="T186" s="174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175" t="s">
        <v>195</v>
      </c>
      <c r="AT186" s="175" t="s">
        <v>118</v>
      </c>
      <c r="AU186" s="175" t="s">
        <v>83</v>
      </c>
      <c r="AY186" s="17" t="s">
        <v>115</v>
      </c>
      <c r="BE186" s="176">
        <f>IF(N186="základní",J186,0)</f>
        <v>0</v>
      </c>
      <c r="BF186" s="176">
        <f>IF(N186="snížená",J186,0)</f>
        <v>0</v>
      </c>
      <c r="BG186" s="176">
        <f>IF(N186="zákl. přenesená",J186,0)</f>
        <v>0</v>
      </c>
      <c r="BH186" s="176">
        <f>IF(N186="sníž. přenesená",J186,0)</f>
        <v>0</v>
      </c>
      <c r="BI186" s="176">
        <f>IF(N186="nulová",J186,0)</f>
        <v>0</v>
      </c>
      <c r="BJ186" s="17" t="s">
        <v>81</v>
      </c>
      <c r="BK186" s="176">
        <f>ROUND(I186*H186,2)</f>
        <v>0</v>
      </c>
      <c r="BL186" s="17" t="s">
        <v>195</v>
      </c>
      <c r="BM186" s="175" t="s">
        <v>250</v>
      </c>
    </row>
    <row r="187" s="12" customFormat="1" ht="25.92" customHeight="1">
      <c r="A187" s="12"/>
      <c r="B187" s="150"/>
      <c r="C187" s="12"/>
      <c r="D187" s="151" t="s">
        <v>75</v>
      </c>
      <c r="E187" s="152" t="s">
        <v>251</v>
      </c>
      <c r="F187" s="152" t="s">
        <v>252</v>
      </c>
      <c r="G187" s="12"/>
      <c r="H187" s="12"/>
      <c r="I187" s="153"/>
      <c r="J187" s="154">
        <f>BK187</f>
        <v>0</v>
      </c>
      <c r="K187" s="12"/>
      <c r="L187" s="150"/>
      <c r="M187" s="155"/>
      <c r="N187" s="156"/>
      <c r="O187" s="156"/>
      <c r="P187" s="157">
        <f>P188+P190</f>
        <v>0</v>
      </c>
      <c r="Q187" s="156"/>
      <c r="R187" s="157">
        <f>R188+R190</f>
        <v>0</v>
      </c>
      <c r="S187" s="156"/>
      <c r="T187" s="158">
        <f>T188+T190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151" t="s">
        <v>140</v>
      </c>
      <c r="AT187" s="159" t="s">
        <v>75</v>
      </c>
      <c r="AU187" s="159" t="s">
        <v>76</v>
      </c>
      <c r="AY187" s="151" t="s">
        <v>115</v>
      </c>
      <c r="BK187" s="160">
        <f>BK188+BK190</f>
        <v>0</v>
      </c>
    </row>
    <row r="188" s="12" customFormat="1" ht="22.8" customHeight="1">
      <c r="A188" s="12"/>
      <c r="B188" s="150"/>
      <c r="C188" s="12"/>
      <c r="D188" s="151" t="s">
        <v>75</v>
      </c>
      <c r="E188" s="161" t="s">
        <v>253</v>
      </c>
      <c r="F188" s="161" t="s">
        <v>254</v>
      </c>
      <c r="G188" s="12"/>
      <c r="H188" s="12"/>
      <c r="I188" s="153"/>
      <c r="J188" s="162">
        <f>BK188</f>
        <v>0</v>
      </c>
      <c r="K188" s="12"/>
      <c r="L188" s="150"/>
      <c r="M188" s="155"/>
      <c r="N188" s="156"/>
      <c r="O188" s="156"/>
      <c r="P188" s="157">
        <f>P189</f>
        <v>0</v>
      </c>
      <c r="Q188" s="156"/>
      <c r="R188" s="157">
        <f>R189</f>
        <v>0</v>
      </c>
      <c r="S188" s="156"/>
      <c r="T188" s="158">
        <f>T189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151" t="s">
        <v>140</v>
      </c>
      <c r="AT188" s="159" t="s">
        <v>75</v>
      </c>
      <c r="AU188" s="159" t="s">
        <v>81</v>
      </c>
      <c r="AY188" s="151" t="s">
        <v>115</v>
      </c>
      <c r="BK188" s="160">
        <f>BK189</f>
        <v>0</v>
      </c>
    </row>
    <row r="189" s="2" customFormat="1" ht="16.5" customHeight="1">
      <c r="A189" s="36"/>
      <c r="B189" s="163"/>
      <c r="C189" s="164" t="s">
        <v>255</v>
      </c>
      <c r="D189" s="164" t="s">
        <v>118</v>
      </c>
      <c r="E189" s="165" t="s">
        <v>256</v>
      </c>
      <c r="F189" s="166" t="s">
        <v>257</v>
      </c>
      <c r="G189" s="167" t="s">
        <v>258</v>
      </c>
      <c r="H189" s="168">
        <v>1</v>
      </c>
      <c r="I189" s="169"/>
      <c r="J189" s="170">
        <f>ROUND(I189*H189,2)</f>
        <v>0</v>
      </c>
      <c r="K189" s="166" t="s">
        <v>122</v>
      </c>
      <c r="L189" s="37"/>
      <c r="M189" s="171" t="s">
        <v>1</v>
      </c>
      <c r="N189" s="172" t="s">
        <v>41</v>
      </c>
      <c r="O189" s="75"/>
      <c r="P189" s="173">
        <f>O189*H189</f>
        <v>0</v>
      </c>
      <c r="Q189" s="173">
        <v>0</v>
      </c>
      <c r="R189" s="173">
        <f>Q189*H189</f>
        <v>0</v>
      </c>
      <c r="S189" s="173">
        <v>0</v>
      </c>
      <c r="T189" s="174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175" t="s">
        <v>259</v>
      </c>
      <c r="AT189" s="175" t="s">
        <v>118</v>
      </c>
      <c r="AU189" s="175" t="s">
        <v>83</v>
      </c>
      <c r="AY189" s="17" t="s">
        <v>115</v>
      </c>
      <c r="BE189" s="176">
        <f>IF(N189="základní",J189,0)</f>
        <v>0</v>
      </c>
      <c r="BF189" s="176">
        <f>IF(N189="snížená",J189,0)</f>
        <v>0</v>
      </c>
      <c r="BG189" s="176">
        <f>IF(N189="zákl. přenesená",J189,0)</f>
        <v>0</v>
      </c>
      <c r="BH189" s="176">
        <f>IF(N189="sníž. přenesená",J189,0)</f>
        <v>0</v>
      </c>
      <c r="BI189" s="176">
        <f>IF(N189="nulová",J189,0)</f>
        <v>0</v>
      </c>
      <c r="BJ189" s="17" t="s">
        <v>81</v>
      </c>
      <c r="BK189" s="176">
        <f>ROUND(I189*H189,2)</f>
        <v>0</v>
      </c>
      <c r="BL189" s="17" t="s">
        <v>259</v>
      </c>
      <c r="BM189" s="175" t="s">
        <v>260</v>
      </c>
    </row>
    <row r="190" s="12" customFormat="1" ht="22.8" customHeight="1">
      <c r="A190" s="12"/>
      <c r="B190" s="150"/>
      <c r="C190" s="12"/>
      <c r="D190" s="151" t="s">
        <v>75</v>
      </c>
      <c r="E190" s="161" t="s">
        <v>261</v>
      </c>
      <c r="F190" s="161" t="s">
        <v>262</v>
      </c>
      <c r="G190" s="12"/>
      <c r="H190" s="12"/>
      <c r="I190" s="153"/>
      <c r="J190" s="162">
        <f>BK190</f>
        <v>0</v>
      </c>
      <c r="K190" s="12"/>
      <c r="L190" s="150"/>
      <c r="M190" s="155"/>
      <c r="N190" s="156"/>
      <c r="O190" s="156"/>
      <c r="P190" s="157">
        <f>P191</f>
        <v>0</v>
      </c>
      <c r="Q190" s="156"/>
      <c r="R190" s="157">
        <f>R191</f>
        <v>0</v>
      </c>
      <c r="S190" s="156"/>
      <c r="T190" s="158">
        <f>T191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151" t="s">
        <v>140</v>
      </c>
      <c r="AT190" s="159" t="s">
        <v>75</v>
      </c>
      <c r="AU190" s="159" t="s">
        <v>81</v>
      </c>
      <c r="AY190" s="151" t="s">
        <v>115</v>
      </c>
      <c r="BK190" s="160">
        <f>BK191</f>
        <v>0</v>
      </c>
    </row>
    <row r="191" s="2" customFormat="1" ht="16.5" customHeight="1">
      <c r="A191" s="36"/>
      <c r="B191" s="163"/>
      <c r="C191" s="164" t="s">
        <v>263</v>
      </c>
      <c r="D191" s="164" t="s">
        <v>118</v>
      </c>
      <c r="E191" s="165" t="s">
        <v>264</v>
      </c>
      <c r="F191" s="166" t="s">
        <v>265</v>
      </c>
      <c r="G191" s="167" t="s">
        <v>258</v>
      </c>
      <c r="H191" s="168">
        <v>1</v>
      </c>
      <c r="I191" s="169"/>
      <c r="J191" s="170">
        <f>ROUND(I191*H191,2)</f>
        <v>0</v>
      </c>
      <c r="K191" s="166" t="s">
        <v>122</v>
      </c>
      <c r="L191" s="37"/>
      <c r="M191" s="194" t="s">
        <v>1</v>
      </c>
      <c r="N191" s="195" t="s">
        <v>41</v>
      </c>
      <c r="O191" s="196"/>
      <c r="P191" s="197">
        <f>O191*H191</f>
        <v>0</v>
      </c>
      <c r="Q191" s="197">
        <v>0</v>
      </c>
      <c r="R191" s="197">
        <f>Q191*H191</f>
        <v>0</v>
      </c>
      <c r="S191" s="197">
        <v>0</v>
      </c>
      <c r="T191" s="198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175" t="s">
        <v>259</v>
      </c>
      <c r="AT191" s="175" t="s">
        <v>118</v>
      </c>
      <c r="AU191" s="175" t="s">
        <v>83</v>
      </c>
      <c r="AY191" s="17" t="s">
        <v>115</v>
      </c>
      <c r="BE191" s="176">
        <f>IF(N191="základní",J191,0)</f>
        <v>0</v>
      </c>
      <c r="BF191" s="176">
        <f>IF(N191="snížená",J191,0)</f>
        <v>0</v>
      </c>
      <c r="BG191" s="176">
        <f>IF(N191="zákl. přenesená",J191,0)</f>
        <v>0</v>
      </c>
      <c r="BH191" s="176">
        <f>IF(N191="sníž. přenesená",J191,0)</f>
        <v>0</v>
      </c>
      <c r="BI191" s="176">
        <f>IF(N191="nulová",J191,0)</f>
        <v>0</v>
      </c>
      <c r="BJ191" s="17" t="s">
        <v>81</v>
      </c>
      <c r="BK191" s="176">
        <f>ROUND(I191*H191,2)</f>
        <v>0</v>
      </c>
      <c r="BL191" s="17" t="s">
        <v>259</v>
      </c>
      <c r="BM191" s="175" t="s">
        <v>266</v>
      </c>
    </row>
    <row r="192" s="2" customFormat="1" ht="6.96" customHeight="1">
      <c r="A192" s="36"/>
      <c r="B192" s="58"/>
      <c r="C192" s="59"/>
      <c r="D192" s="59"/>
      <c r="E192" s="59"/>
      <c r="F192" s="59"/>
      <c r="G192" s="59"/>
      <c r="H192" s="59"/>
      <c r="I192" s="59"/>
      <c r="J192" s="59"/>
      <c r="K192" s="59"/>
      <c r="L192" s="37"/>
      <c r="M192" s="36"/>
      <c r="O192" s="36"/>
      <c r="P192" s="36"/>
      <c r="Q192" s="36"/>
      <c r="R192" s="36"/>
      <c r="S192" s="36"/>
      <c r="T192" s="36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</row>
  </sheetData>
  <autoFilter ref="C121:K191"/>
  <mergeCells count="6">
    <mergeCell ref="E7:H7"/>
    <mergeCell ref="E16:H16"/>
    <mergeCell ref="E25:H25"/>
    <mergeCell ref="E85:H85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Eva-TOSH\Eva</dc:creator>
  <cp:lastModifiedBy>Eva-TOSH\Eva</cp:lastModifiedBy>
  <dcterms:created xsi:type="dcterms:W3CDTF">2023-07-15T07:33:55Z</dcterms:created>
  <dcterms:modified xsi:type="dcterms:W3CDTF">2023-07-15T07:33:58Z</dcterms:modified>
</cp:coreProperties>
</file>